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renda.pallo\OneDrive - MINEDUC\Escritorio\PAI\Noviembre\"/>
    </mc:Choice>
  </mc:AlternateContent>
  <bookViews>
    <workbookView xWindow="0" yWindow="0" windowWidth="28800" windowHeight="12300" firstSheet="6" activeTab="6"/>
  </bookViews>
  <sheets>
    <sheet name="Hoja6" sheetId="17" state="hidden" r:id="rId1"/>
    <sheet name="PROGRAMACIÓN PRESUPUESTARIA" sheetId="9" state="hidden" r:id="rId2"/>
    <sheet name="Hoja3" sheetId="25" state="hidden" r:id="rId3"/>
    <sheet name="Hoja1" sheetId="26" state="hidden" r:id="rId4"/>
    <sheet name="Hoja2" sheetId="27" state="hidden" r:id="rId5"/>
    <sheet name="Hoja4" sheetId="33" state="hidden" r:id="rId6"/>
    <sheet name="PAI 2023 REFORMADO" sheetId="14" r:id="rId7"/>
    <sheet name="Modifi" sheetId="31" state="hidden" r:id="rId8"/>
  </sheets>
  <externalReferences>
    <externalReference r:id="rId9"/>
  </externalReferences>
  <definedNames>
    <definedName name="_xlnm._FilterDatabase" localSheetId="0" hidden="1">Hoja6!$B$4:$K$25</definedName>
    <definedName name="_xlnm._FilterDatabase" localSheetId="7" hidden="1">Modifi!$B$2:$N$8</definedName>
    <definedName name="_xlnm._FilterDatabase" localSheetId="6" hidden="1">'PAI 2023 REFORMADO'!$A$7:$AL$54</definedName>
    <definedName name="_xlnm._FilterDatabase" localSheetId="1" hidden="1">'PROGRAMACIÓN PRESUPUESTARIA'!$B$5:$U$14</definedName>
    <definedName name="_Hlk126267807" localSheetId="7">Modifi!$K$8</definedName>
    <definedName name="_xlnm.Print_Area" localSheetId="6">'PAI 2023 REFORMADO'!$B$1:$AL$59</definedName>
    <definedName name="PAI">#REF!</definedName>
    <definedName name="RMU">[1]RMU!$A$1:$B$22</definedName>
    <definedName name="_xlnm.Print_Titles" localSheetId="6">'PAI 2023 REFORMADO'!$1:$7</definedName>
    <definedName name="WWW">#REF!</definedName>
  </definedNames>
  <calcPr calcId="162913"/>
  <pivotCaches>
    <pivotCache cacheId="0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51" i="14" l="1"/>
  <c r="T52" i="14" l="1"/>
  <c r="U52" i="14"/>
  <c r="X52" i="14"/>
  <c r="Y52" i="14"/>
  <c r="Z52" i="14"/>
  <c r="AA52" i="14"/>
  <c r="AB52" i="14"/>
  <c r="AC52" i="14"/>
  <c r="AD52" i="14"/>
  <c r="AE52" i="14"/>
  <c r="AF52" i="14"/>
  <c r="AG52" i="14"/>
  <c r="AH52" i="14"/>
  <c r="AI52" i="14"/>
  <c r="S52" i="14"/>
  <c r="AJ51" i="14"/>
  <c r="U33" i="14" l="1"/>
  <c r="V12" i="14"/>
  <c r="V13" i="14"/>
  <c r="V14" i="14"/>
  <c r="V15" i="14"/>
  <c r="V17" i="14"/>
  <c r="V19" i="14"/>
  <c r="V20" i="14"/>
  <c r="V21" i="14"/>
  <c r="V22" i="14"/>
  <c r="V23" i="14"/>
  <c r="V24" i="14"/>
  <c r="V25" i="14"/>
  <c r="V26" i="14"/>
  <c r="V27" i="14"/>
  <c r="V28" i="14"/>
  <c r="V29" i="14"/>
  <c r="V30" i="14"/>
  <c r="V31" i="14"/>
  <c r="V34" i="14"/>
  <c r="V35" i="14"/>
  <c r="V38" i="14"/>
  <c r="V39" i="14"/>
  <c r="V40" i="14"/>
  <c r="V41" i="14"/>
  <c r="V42" i="14"/>
  <c r="V43" i="14"/>
  <c r="V44" i="14"/>
  <c r="V45" i="14"/>
  <c r="V46" i="14"/>
  <c r="V47" i="14"/>
  <c r="V48" i="14"/>
  <c r="V49" i="14"/>
  <c r="V50" i="14"/>
  <c r="V8" i="14"/>
  <c r="AK52" i="14"/>
  <c r="G21" i="33"/>
  <c r="F21" i="33"/>
  <c r="V52" i="14" l="1"/>
  <c r="W40" i="14"/>
  <c r="W17" i="14"/>
  <c r="AJ29" i="14"/>
  <c r="AL29" i="14" s="1"/>
  <c r="W29" i="14"/>
  <c r="N4" i="31"/>
  <c r="N5" i="31"/>
  <c r="N6" i="31"/>
  <c r="N7" i="31"/>
  <c r="N3" i="31"/>
  <c r="L8" i="31" l="1"/>
  <c r="M8" i="31"/>
  <c r="N8" i="31"/>
  <c r="K8" i="31"/>
  <c r="AJ28" i="14" l="1"/>
  <c r="AL28" i="14" s="1"/>
  <c r="W28" i="14"/>
  <c r="AI18" i="14" l="1"/>
  <c r="E21" i="27"/>
  <c r="C20" i="27"/>
  <c r="D21" i="27"/>
  <c r="W14" i="14" l="1"/>
  <c r="W21" i="14"/>
  <c r="W22" i="14"/>
  <c r="W25" i="14"/>
  <c r="W42" i="14"/>
  <c r="W43" i="14"/>
  <c r="W44" i="14"/>
  <c r="W45" i="14"/>
  <c r="W46" i="14"/>
  <c r="W47" i="14"/>
  <c r="W49" i="14"/>
  <c r="W50" i="14"/>
  <c r="AJ15" i="14" l="1"/>
  <c r="W15" i="14"/>
  <c r="W12" i="14"/>
  <c r="AE9" i="14"/>
  <c r="V9" i="14" s="1"/>
  <c r="W35" i="14"/>
  <c r="AE33" i="14"/>
  <c r="W9" i="14" l="1"/>
  <c r="AL15" i="14"/>
  <c r="AJ47" i="14"/>
  <c r="AL47" i="14" s="1"/>
  <c r="W31" i="14" l="1"/>
  <c r="W38" i="14"/>
  <c r="W48" i="14"/>
  <c r="AJ31" i="14"/>
  <c r="AL31" i="14" s="1"/>
  <c r="AI11" i="14"/>
  <c r="AI10" i="14"/>
  <c r="AJ27" i="14" l="1"/>
  <c r="AL27" i="14" s="1"/>
  <c r="AG18" i="14"/>
  <c r="AH18" i="14"/>
  <c r="AG32" i="14"/>
  <c r="AH32" i="14"/>
  <c r="AJ49" i="14"/>
  <c r="AL49" i="14" s="1"/>
  <c r="V32" i="14" l="1"/>
  <c r="W32" i="14" s="1"/>
  <c r="V18" i="14"/>
  <c r="W18" i="14" s="1"/>
  <c r="AK5" i="14"/>
  <c r="AJ18" i="14"/>
  <c r="AJ17" i="14"/>
  <c r="AL17" i="14" l="1"/>
  <c r="AL18" i="14"/>
  <c r="AJ42" i="14"/>
  <c r="AL42" i="14" s="1"/>
  <c r="AJ44" i="14"/>
  <c r="AL44" i="14" s="1"/>
  <c r="AJ45" i="14"/>
  <c r="AL45" i="14" s="1"/>
  <c r="W20" i="14"/>
  <c r="W23" i="14"/>
  <c r="W24" i="14"/>
  <c r="W26" i="14"/>
  <c r="W27" i="14"/>
  <c r="W30" i="14"/>
  <c r="W34" i="14"/>
  <c r="W39" i="14"/>
  <c r="W41" i="14"/>
  <c r="W52" i="14" s="1"/>
  <c r="W13" i="14"/>
  <c r="W8" i="14"/>
  <c r="W19" i="14"/>
  <c r="X5" i="14"/>
  <c r="Y5" i="14"/>
  <c r="AA5" i="14"/>
  <c r="AB5" i="14"/>
  <c r="AG5" i="14"/>
  <c r="AH5" i="14"/>
  <c r="S5" i="14"/>
  <c r="T5" i="14" l="1"/>
  <c r="AJ48" i="14" l="1"/>
  <c r="AL48" i="14" s="1"/>
  <c r="AE5" i="14"/>
  <c r="AD33" i="14"/>
  <c r="AC33" i="14"/>
  <c r="V33" i="14" s="1"/>
  <c r="W33" i="14" l="1"/>
  <c r="AD5" i="14"/>
  <c r="AC5" i="14"/>
  <c r="AJ9" i="14"/>
  <c r="AJ12" i="14"/>
  <c r="AJ13" i="14"/>
  <c r="AJ14" i="14"/>
  <c r="AJ19" i="14"/>
  <c r="AJ20" i="14"/>
  <c r="AJ21" i="14"/>
  <c r="AJ22" i="14"/>
  <c r="AJ23" i="14"/>
  <c r="AJ24" i="14"/>
  <c r="AJ25" i="14"/>
  <c r="AJ26" i="14"/>
  <c r="AJ30" i="14"/>
  <c r="AL30" i="14" s="1"/>
  <c r="AJ32" i="14"/>
  <c r="AL32" i="14" s="1"/>
  <c r="AJ33" i="14"/>
  <c r="AL33" i="14" s="1"/>
  <c r="AJ34" i="14"/>
  <c r="AL34" i="14" s="1"/>
  <c r="AJ35" i="14"/>
  <c r="AL35" i="14" s="1"/>
  <c r="AJ38" i="14"/>
  <c r="AL38" i="14" s="1"/>
  <c r="AJ39" i="14"/>
  <c r="AL39" i="14" s="1"/>
  <c r="AJ40" i="14"/>
  <c r="AL40" i="14" s="1"/>
  <c r="AJ41" i="14"/>
  <c r="AJ43" i="14"/>
  <c r="AL43" i="14" s="1"/>
  <c r="AJ46" i="14"/>
  <c r="AL46" i="14" s="1"/>
  <c r="AJ50" i="14"/>
  <c r="AL50" i="14" s="1"/>
  <c r="AJ8" i="14"/>
  <c r="AL8" i="14" s="1"/>
  <c r="AL41" i="14" l="1"/>
  <c r="AJ52" i="14"/>
  <c r="AL24" i="14"/>
  <c r="AL23" i="14"/>
  <c r="AL22" i="14"/>
  <c r="AL21" i="14"/>
  <c r="AL20" i="14"/>
  <c r="AL19" i="14"/>
  <c r="AL13" i="14"/>
  <c r="AL12" i="14"/>
  <c r="AL9" i="14"/>
  <c r="AL26" i="14"/>
  <c r="AL25" i="14"/>
  <c r="AL14" i="14"/>
  <c r="AF16" i="14"/>
  <c r="V16" i="14" s="1"/>
  <c r="W16" i="14" l="1"/>
  <c r="AJ16" i="14"/>
  <c r="AF5" i="14"/>
  <c r="AL16" i="14" l="1"/>
  <c r="H5" i="17"/>
  <c r="K6" i="17" l="1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5" i="17"/>
  <c r="Z37" i="14"/>
  <c r="V37" i="14" s="1"/>
  <c r="Z11" i="14"/>
  <c r="V11" i="14" s="1"/>
  <c r="Z10" i="14"/>
  <c r="V10" i="14" s="1"/>
  <c r="Z36" i="14"/>
  <c r="V36" i="14" s="1"/>
  <c r="W11" i="14" l="1"/>
  <c r="W37" i="14"/>
  <c r="AJ37" i="14"/>
  <c r="AL37" i="14" s="1"/>
  <c r="AJ36" i="14"/>
  <c r="AL36" i="14" s="1"/>
  <c r="AI5" i="14"/>
  <c r="AJ11" i="14"/>
  <c r="Z5" i="14"/>
  <c r="AJ10" i="14"/>
  <c r="H25" i="17"/>
  <c r="I25" i="17"/>
  <c r="J9" i="17"/>
  <c r="J10" i="17"/>
  <c r="J11" i="17"/>
  <c r="J12" i="17"/>
  <c r="J13" i="17"/>
  <c r="J14" i="17"/>
  <c r="J15" i="17"/>
  <c r="J16" i="17"/>
  <c r="J17" i="17"/>
  <c r="J18" i="17"/>
  <c r="J19" i="17"/>
  <c r="J21" i="17"/>
  <c r="J22" i="17"/>
  <c r="J23" i="17"/>
  <c r="J24" i="17"/>
  <c r="J6" i="17"/>
  <c r="J7" i="17"/>
  <c r="J8" i="17"/>
  <c r="J5" i="17"/>
  <c r="G25" i="17"/>
  <c r="F25" i="17"/>
  <c r="W10" i="14" l="1"/>
  <c r="AL52" i="14"/>
  <c r="V5" i="14"/>
  <c r="W36" i="14"/>
  <c r="AL10" i="14"/>
  <c r="AL11" i="14"/>
  <c r="U5" i="14"/>
  <c r="K25" i="17"/>
  <c r="J20" i="17"/>
  <c r="J25" i="17" s="1"/>
  <c r="W5" i="14" l="1"/>
  <c r="V54" i="14"/>
  <c r="AL5" i="14"/>
  <c r="S14" i="9"/>
  <c r="Q14" i="9"/>
  <c r="Q4" i="9"/>
  <c r="S4" i="9"/>
  <c r="AJ5" i="14"/>
  <c r="R9" i="9" l="1"/>
  <c r="S17" i="9"/>
  <c r="T13" i="9"/>
  <c r="R17" i="9" l="1"/>
  <c r="R4" i="9"/>
  <c r="R3" i="9" s="1"/>
  <c r="R14" i="9"/>
  <c r="R30" i="9" s="1"/>
  <c r="T7" i="9"/>
  <c r="T6" i="9"/>
  <c r="T10" i="9"/>
  <c r="T11" i="9"/>
  <c r="T8" i="9" l="1"/>
  <c r="Q17" i="9" l="1"/>
  <c r="Q22" i="9" s="1"/>
  <c r="S22" i="9"/>
  <c r="R18" i="9" l="1"/>
  <c r="S18" i="9"/>
  <c r="T19" i="9" s="1"/>
  <c r="T12" i="9"/>
  <c r="T9" i="9" l="1"/>
  <c r="T17" i="9" l="1"/>
  <c r="T4" i="9"/>
  <c r="T14" i="9"/>
  <c r="X53" i="14" l="1"/>
  <c r="X54" i="14" s="1"/>
  <c r="AE53" i="14"/>
  <c r="Y53" i="14"/>
  <c r="AF53" i="14"/>
  <c r="AD53" i="14"/>
  <c r="AH53" i="14"/>
  <c r="AB53" i="14"/>
  <c r="AA53" i="14"/>
  <c r="Z53" i="14"/>
  <c r="AI53" i="14"/>
  <c r="AG53" i="14"/>
  <c r="AC53" i="14"/>
  <c r="Y54" i="14" l="1"/>
  <c r="Z54" i="14" s="1"/>
  <c r="AA54" i="14" s="1"/>
  <c r="AB54" i="14" s="1"/>
  <c r="AC54" i="14" s="1"/>
  <c r="AD54" i="14" s="1"/>
  <c r="AJ53" i="14"/>
  <c r="AE54" i="14" l="1"/>
  <c r="AF54" i="14" s="1"/>
  <c r="AG54" i="14" l="1"/>
  <c r="AH54" i="14" s="1"/>
  <c r="AI54" i="14" s="1"/>
</calcChain>
</file>

<file path=xl/comments1.xml><?xml version="1.0" encoding="utf-8"?>
<comments xmlns="http://schemas.openxmlformats.org/spreadsheetml/2006/main">
  <authors>
    <author>tc={9F3E3EEA-02D8-4673-8E39-8EBB031F9720}</author>
    <author>Brenda Estefany Pallo Tobar</author>
  </authors>
  <commentList>
    <comment ref="AJ31" authorId="0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encuentra certificado esta tarea
</t>
        </r>
      </text>
    </comment>
    <comment ref="AI41" authorId="1" shapeId="0">
      <text>
        <r>
          <rPr>
            <b/>
            <sz val="9"/>
            <color indexed="81"/>
            <rFont val="Tahoma"/>
            <charset val="1"/>
          </rPr>
          <t>Brenda Estefany Pallo Tobar:</t>
        </r>
        <r>
          <rPr>
            <sz val="9"/>
            <color indexed="81"/>
            <rFont val="Tahoma"/>
            <charset val="1"/>
          </rPr>
          <t xml:space="preserve">
Se va a realizar un anticipo del 50% que corresponde al valor de $45.455,94</t>
        </r>
      </text>
    </comment>
    <comment ref="AI42" authorId="1" shapeId="0">
      <text>
        <r>
          <rPr>
            <b/>
            <sz val="9"/>
            <color indexed="81"/>
            <rFont val="Tahoma"/>
            <charset val="1"/>
          </rPr>
          <t>Brenda Estefany Pallo Tobar:</t>
        </r>
        <r>
          <rPr>
            <sz val="9"/>
            <color indexed="81"/>
            <rFont val="Tahoma"/>
            <charset val="1"/>
          </rPr>
          <t xml:space="preserve">
Se va a realizar un anticipo del 50% que corresponde al valor de $80.899,67</t>
        </r>
      </text>
    </comment>
    <comment ref="AI43" authorId="1" shapeId="0">
      <text>
        <r>
          <rPr>
            <b/>
            <sz val="9"/>
            <color indexed="81"/>
            <rFont val="Tahoma"/>
            <charset val="1"/>
          </rPr>
          <t>Brenda Estefany Pallo Tobar:</t>
        </r>
        <r>
          <rPr>
            <sz val="9"/>
            <color indexed="81"/>
            <rFont val="Tahoma"/>
            <charset val="1"/>
          </rPr>
          <t xml:space="preserve">
Se va a realizar un anticipo del 50% que corresponde al valor de $62.346,06</t>
        </r>
      </text>
    </comment>
    <comment ref="AI44" authorId="1" shapeId="0">
      <text>
        <r>
          <rPr>
            <b/>
            <sz val="9"/>
            <color indexed="81"/>
            <rFont val="Tahoma"/>
            <charset val="1"/>
          </rPr>
          <t>Brenda Estefany Pallo Tobar:</t>
        </r>
        <r>
          <rPr>
            <sz val="9"/>
            <color indexed="81"/>
            <rFont val="Tahoma"/>
            <charset val="1"/>
          </rPr>
          <t xml:space="preserve">
Se va a realizar un anticipo del 50% que corresponde al valor de $36.684,71</t>
        </r>
      </text>
    </comment>
    <comment ref="AI45" authorId="1" shapeId="0">
      <text>
        <r>
          <rPr>
            <b/>
            <sz val="9"/>
            <color indexed="81"/>
            <rFont val="Tahoma"/>
            <charset val="1"/>
          </rPr>
          <t>Brenda Estefany Pallo Tobar:</t>
        </r>
        <r>
          <rPr>
            <sz val="9"/>
            <color indexed="81"/>
            <rFont val="Tahoma"/>
            <charset val="1"/>
          </rPr>
          <t xml:space="preserve">
Se va a realizar un anticipo del 50% que corresponde al valor de $49.366,17</t>
        </r>
      </text>
    </comment>
    <comment ref="AI46" authorId="1" shapeId="0">
      <text>
        <r>
          <rPr>
            <b/>
            <sz val="9"/>
            <color indexed="81"/>
            <rFont val="Tahoma"/>
            <charset val="1"/>
          </rPr>
          <t>Brenda Estefany Pallo Tobar:</t>
        </r>
        <r>
          <rPr>
            <sz val="9"/>
            <color indexed="81"/>
            <rFont val="Tahoma"/>
            <charset val="1"/>
          </rPr>
          <t xml:space="preserve">
Se va a realizar un anticipo del 50% que corresponde al valor de $87.924,73</t>
        </r>
      </text>
    </comment>
    <comment ref="AI47" authorId="1" shapeId="0">
      <text>
        <r>
          <rPr>
            <b/>
            <sz val="9"/>
            <color indexed="81"/>
            <rFont val="Tahoma"/>
            <charset val="1"/>
          </rPr>
          <t>Brenda Estefany Pallo Tobar:</t>
        </r>
        <r>
          <rPr>
            <sz val="9"/>
            <color indexed="81"/>
            <rFont val="Tahoma"/>
            <charset val="1"/>
          </rPr>
          <t xml:space="preserve">
Se va a realizar un anticipo del 30% que corresponde al valor de $5,466,43</t>
        </r>
      </text>
    </comment>
  </commentList>
</comments>
</file>

<file path=xl/sharedStrings.xml><?xml version="1.0" encoding="utf-8"?>
<sst xmlns="http://schemas.openxmlformats.org/spreadsheetml/2006/main" count="756" uniqueCount="148">
  <si>
    <t>Componente</t>
  </si>
  <si>
    <t>Actividad</t>
  </si>
  <si>
    <t>Tarea</t>
  </si>
  <si>
    <t xml:space="preserve">Grupo de </t>
  </si>
  <si>
    <t>Codificado</t>
  </si>
  <si>
    <t>Certificado</t>
  </si>
  <si>
    <t>Comprometido</t>
  </si>
  <si>
    <t>Devengado</t>
  </si>
  <si>
    <t>Saldo por Devengar</t>
  </si>
  <si>
    <t>Porcentaje de Ejecución Presupuestaria</t>
  </si>
  <si>
    <t>1. Incorporar los conocimientos, saberes e historia del pueblo afroecuatoriano en los procesos de enseñanza – aprendizaje y estrategias contra la discriminación racial.</t>
  </si>
  <si>
    <t>1.1 Conformación del equipo del proyecto y capacitación en el Modelo Etnoeducativo Afroecuatoriano.</t>
  </si>
  <si>
    <t>1.1.1 Gerenciamiento del proyecto</t>
  </si>
  <si>
    <t xml:space="preserve">1.1.2 Capacitación y seguimiento a la implementación del Modelo Etnoeducativo Afroecuatoriano </t>
  </si>
  <si>
    <t>1.1.3 Movilización terrestre y aérea del equipo del proyecto.</t>
  </si>
  <si>
    <t>1.1.4 Contratación de profesionales para capacitar en el Modelo Etnoeducativo Afroecuatoriano.</t>
  </si>
  <si>
    <t>1.2 Elaboración y capacitación en metodologías para la investigación especializada de saberes y conocimientos</t>
  </si>
  <si>
    <t>1.2.1 Consultoría para el diseño y elaboración de metodología de investigación especializada sobre conocimientos, saberes y dinámicas culturales del pueblo afroecuatoriano</t>
  </si>
  <si>
    <t>1.2.2 Capacitación en la metodología de investigación especializada sobre conocimientos, saberes y dinámicas culturales del pueblo afroecuatoriano</t>
  </si>
  <si>
    <t>1.2.3 Movilización terrestre y aérea del equipo del proyecto</t>
  </si>
  <si>
    <t>1.2.4 Contratación de servicios profesionales para capacitación en la metodología de investigación especializada sobre conocimientos, saberes y dinámicas culturales del pueblo afroecuatoriano</t>
  </si>
  <si>
    <t>1.2.5 Construcción, elaboración y seguimiento de Calendarios Vivenciales Educativos y Cartillas de Saberes Afroecuatorianos en instituciones educativas</t>
  </si>
  <si>
    <t>1.3 Implementación de estrategias para disminuir la discriminación racial</t>
  </si>
  <si>
    <t>1.3.1 Diagnóstico situacional sobre la discriminación racial en las instituciones educativas de las provincias Esmeraldas, Carchi, Imbabura, Guayas y Pichincha.</t>
  </si>
  <si>
    <t>1.3.2 Movilización terrestre y aérea del equipo del proyecto</t>
  </si>
  <si>
    <t>1.3.4 Producción e impresión de materiales promocionales y producción de recursos educomunicacionales para la difusión de la campaña a fin de disminuir los índices de racismo en los contextos educativos.</t>
  </si>
  <si>
    <t>1.3.5 Implementación y seguimiento de la campaña educomunicacional para disminuir los índices de racismo en contextos educativos</t>
  </si>
  <si>
    <t>1.3.6 Recopilación de materiales existentes de Etnoeducación</t>
  </si>
  <si>
    <t xml:space="preserve">1.3.8 Contratación de servicios profesionales para el diseño y elaboración de recursos tecno-pedagógicos de etnoeducación. </t>
  </si>
  <si>
    <t>2. Repotenciar la infraestructura de las Unidades Educativas Guardianas de los Saberes para beneficiar a los estudiantes.</t>
  </si>
  <si>
    <t>2.1 Ejecución de obra nueva en 8 Unidades Educativas Guardianas de los Saberes</t>
  </si>
  <si>
    <t>2.1.1 Contratación de profesionales para la intervención y mejoramiento de infraestructura.</t>
  </si>
  <si>
    <t xml:space="preserve">2.1.2 Intervención y mejoramiento de infraestructura física de instituciones educativas. </t>
  </si>
  <si>
    <t>2.1.4 Viáticos para el profesional de intervención y mejoramiento de infraestructura.</t>
  </si>
  <si>
    <t>2.1.5 Movilización terrestre y aérea del equipo del proyecto</t>
  </si>
  <si>
    <t>Total general</t>
  </si>
  <si>
    <t>REPROGRAMACION PRESUPUESTARIA DEL PROYECTO "IMPLEMENTACION DE LA ETNOEDUCACION AFROECUATORIANA</t>
  </si>
  <si>
    <t>Componente / proceso</t>
  </si>
  <si>
    <t>Código programa presupuestario</t>
  </si>
  <si>
    <t>Denominación del programa presupuestario</t>
  </si>
  <si>
    <t>Código proyecto presupuestario</t>
  </si>
  <si>
    <t>Denominación de proyecto de inversión</t>
  </si>
  <si>
    <t>Código actividad presupuestaria</t>
  </si>
  <si>
    <t>Código 
fuente de financiamiento</t>
  </si>
  <si>
    <t>Denominación
fuente de financiamiento</t>
  </si>
  <si>
    <t>Organismo</t>
  </si>
  <si>
    <t>Correlativo</t>
  </si>
  <si>
    <t>Grupo de 
gasto</t>
  </si>
  <si>
    <t>Ítem
presupuestario</t>
  </si>
  <si>
    <t>Denominación de partida presupuestaria</t>
  </si>
  <si>
    <t>Total presupuesto anual</t>
  </si>
  <si>
    <t>Disminuye</t>
  </si>
  <si>
    <t>Aumenta</t>
  </si>
  <si>
    <t>Valor Modificado</t>
  </si>
  <si>
    <t>Valoracion fortalecimiento y revitalizacion de los idiomas ciencias y saberes ancestrales</t>
  </si>
  <si>
    <t>001</t>
  </si>
  <si>
    <t>Implementación de la Etnoeducación Afroecuatoriana</t>
  </si>
  <si>
    <t>Prestamos Externos</t>
  </si>
  <si>
    <t>Honorarios por Contratos Civiles de Servicios</t>
  </si>
  <si>
    <t>Pasajes al interior</t>
  </si>
  <si>
    <t>Consultoría, Asesoría e Investigación Especializada</t>
  </si>
  <si>
    <t>Construcciones y edificaciones</t>
  </si>
  <si>
    <t>Viáticos y subsistencia en el interior</t>
  </si>
  <si>
    <t>TOTAL</t>
  </si>
  <si>
    <t>NO EDITAR</t>
  </si>
  <si>
    <t>Etiquetas de fila</t>
  </si>
  <si>
    <t>Ítem</t>
  </si>
  <si>
    <t>Suma de Codificado</t>
  </si>
  <si>
    <t>Suma de Certificado</t>
  </si>
  <si>
    <t>Suma de Compromiso</t>
  </si>
  <si>
    <t>Suma de Devengado</t>
  </si>
  <si>
    <t>Suma de Ago</t>
  </si>
  <si>
    <t>N/A</t>
  </si>
  <si>
    <t>Subtarea</t>
  </si>
  <si>
    <t>1.1.3 Movilización terrestre del equipo del proyecto.</t>
  </si>
  <si>
    <t>1.1.5 Contratación de profesionales para el acompañamiento y seguimiento de la implementación del Modelo Etnoeducativo Afroecuatoriano.</t>
  </si>
  <si>
    <t xml:space="preserve">1.1.6 Diseño de metodología para evaluación del Modelo Etnoeducativo Afroecuatoriano </t>
  </si>
  <si>
    <t>1.2.3 Movilización terrestre del equipo del proyecto</t>
  </si>
  <si>
    <t>1.3.2 Movilización terrestre del equipo del proyecto</t>
  </si>
  <si>
    <t>1.3.3 Diseño de la campaña educomunicacional para disminuir la discriminación racial</t>
  </si>
  <si>
    <t>1.3.7 Elaboración, diagramación e ilustración de textos complementarios al Currículo Nacional (cuentos, historias, leyendas sobre el pueblo afroecuatoriano)</t>
  </si>
  <si>
    <t>2.1 Mejoramiento, readecuación, construcción y repotenciación de 8 Unidades Educativas Guardianas de los Saberes.</t>
  </si>
  <si>
    <t xml:space="preserve">2.1.2 Intervención de infraestructura física de instituciones educativas. </t>
  </si>
  <si>
    <t>2.1.2.3 Intervención  de infraestructura física  de la Unidad Educativa Consuelo Benavides</t>
  </si>
  <si>
    <t>2.1.2.4 Intervención  de infraestructura física de la Unidad Educativa San Gabriel de Piquiucho</t>
  </si>
  <si>
    <t>2.1.2.5  Intervención  de infraestructura física de la Unidad Educativa 19 de Noviembre</t>
  </si>
  <si>
    <t>2.1.2.6 Intervención  de infraestructura física de las Unidades Educativas: Valle del Chota y Salinas</t>
  </si>
  <si>
    <t>2.1.2.1 Intervención  de infraestructura física de la Unidad Educativa Fiscal Luz y Vida</t>
  </si>
  <si>
    <t>2.1.2.2 Intervención  de infraestructura física  de las Unidades Educativas: Fausto Molina y Alfonso Quiñonez George.</t>
  </si>
  <si>
    <t>2.1.2.7 Repotenciación de los cerramientos de las Unidades Educativas Fausto Molina y Alfonso Quiñonez George.</t>
  </si>
  <si>
    <t>2.1.3 Fiscalización de infraestructura física de 8 instituciones educativas.</t>
  </si>
  <si>
    <t>2.1.5 Movilización terrestre del equipo del proyecto</t>
  </si>
  <si>
    <t>Plan Anual de Inversión 2023</t>
  </si>
  <si>
    <t>Secretaría de Educación Intercultural Bilingüe y la Etnoeducación</t>
  </si>
  <si>
    <r>
      <rPr>
        <b/>
        <sz val="9"/>
        <color theme="1"/>
        <rFont val="Times New Roman"/>
        <family val="1"/>
      </rPr>
      <t>Proyecto:</t>
    </r>
    <r>
      <rPr>
        <sz val="9"/>
        <color theme="1"/>
        <rFont val="Times New Roman"/>
        <family val="1"/>
      </rPr>
      <t xml:space="preserve"> Implementación de la Etnoeducación Afroecuatoriana</t>
    </r>
  </si>
  <si>
    <t>ALINEACIÓN ELEMENTOS ORIENTADORES INSTITUCIONALES</t>
  </si>
  <si>
    <t>PLANIFICACIÓN OPERATIVA</t>
  </si>
  <si>
    <t>ESTRUCTURA PROGRAMÁTICA</t>
  </si>
  <si>
    <t>CLASIFICACIÓN DEL GASTO</t>
  </si>
  <si>
    <t>PROGRAMACIÓN PRESUPUESTARIA MENSUAL</t>
  </si>
  <si>
    <t>Objetivos
estratégicos
institucionales</t>
  </si>
  <si>
    <t>Unidad
operativa</t>
  </si>
  <si>
    <t>Compromiso</t>
  </si>
  <si>
    <t>Saldo por devengar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</si>
  <si>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</si>
  <si>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</si>
  <si>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</si>
  <si>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</si>
  <si>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</si>
  <si>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</si>
  <si>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</si>
  <si>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</si>
  <si>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</si>
  <si>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</si>
  <si>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</si>
  <si>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</si>
  <si>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</si>
  <si>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def</t>
  </si>
  <si>
    <t>Potenciar las capacidades de la ciudadanía y promover una educación innovadora, inclusiva y de calidad a todos los niveles.</t>
  </si>
  <si>
    <t>Dirección de Educación Intercultural Bilingüe Infantil, Comunitaria y Básica</t>
  </si>
  <si>
    <t>Decimotercer Sueldo</t>
  </si>
  <si>
    <t>Decimocuarto Sueldo</t>
  </si>
  <si>
    <t>Servicios Personales por Contrato</t>
  </si>
  <si>
    <t>Aporte Patronal</t>
  </si>
  <si>
    <t>Fondos de reserva</t>
  </si>
  <si>
    <t>Compensación por Vacaciones no Gozadas por Cesación de Funciones</t>
  </si>
  <si>
    <t>Vestuario, Lencería, Prendas de Protección y Accesorios para uniformes del personal de Protección, Vigilancia y Seguridad.</t>
  </si>
  <si>
    <t>Edición, Impresión, Reproducción, Publicaciones, Suscripciones, Fotocopiado, Traducción, Empastado, Enmarcación, Serigrafía, Fotografía, Carnetización, Filmación e Imágenes Satelitales.</t>
  </si>
  <si>
    <t>Proyecto</t>
  </si>
  <si>
    <t>Ítem presupuestario</t>
  </si>
  <si>
    <t>Difusión, Información y Publicidad</t>
  </si>
  <si>
    <t>Grupo de gasto</t>
  </si>
  <si>
    <t>1.3.4.1 Adquisición de material POP para campaña educomunicacional</t>
  </si>
  <si>
    <t xml:space="preserve">Programa </t>
  </si>
  <si>
    <t>Fuente de Financiamiento</t>
  </si>
  <si>
    <t>Saldo disponible al 25/10/2023</t>
  </si>
  <si>
    <t>Difusion Informacion y Publicidad</t>
  </si>
  <si>
    <t>Suma de Oct</t>
  </si>
  <si>
    <t>Suma de Nov</t>
  </si>
  <si>
    <t>01</t>
  </si>
  <si>
    <t>002</t>
  </si>
  <si>
    <t>1. Gestión del subsistema de empleo en el servicio público</t>
  </si>
  <si>
    <t>1.1 Beneficio por jubilación</t>
  </si>
  <si>
    <t xml:space="preserve">1.1.1 Egresos por una sola vez en beneficio del personal que se acoge a la jubilación de acuerdo con las disposiciones legales vigentes </t>
  </si>
  <si>
    <t xml:space="preserve">Administración Central </t>
  </si>
  <si>
    <t>Proyecto de gestión del subsistema de empleo en el servicio público</t>
  </si>
  <si>
    <t xml:space="preserve">Colocaciones Internas </t>
  </si>
  <si>
    <t>Beneficio por Jubilación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</si>
</sst>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(* #,##0.00_);_(* \(#,##0.00\);_(* &quot;-&quot;??_);_(@_)"/>
    <numFmt numFmtId="166" formatCode="_-[$$-300A]\ * #,##0.00_ ;_-[$$-300A]\ * \-#,##0.00\ ;_-[$$-300A]\ * &quot;-&quot;??_ ;_-@_ 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8"/>
      <color theme="1"/>
      <name val="Times New Roman"/>
      <family val="1"/>
    </font>
    <font>
      <b/>
      <sz val="8"/>
      <name val="Times New Roman"/>
      <family val="1"/>
    </font>
    <font>
      <b/>
      <sz val="8"/>
      <color theme="1"/>
      <name val="Times New Roman"/>
      <family val="1"/>
    </font>
    <font>
      <b/>
      <sz val="8.5"/>
      <color theme="1"/>
      <name val="Times New Roman"/>
      <family val="1"/>
    </font>
    <font>
      <b/>
      <sz val="8.5"/>
      <color rgb="FF000000"/>
      <name val="Times New Roman"/>
      <family val="1"/>
    </font>
    <font>
      <b/>
      <sz val="8.5"/>
      <name val="Times New Roman"/>
      <family val="1"/>
    </font>
    <font>
      <sz val="8.5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FFFF"/>
      <name val="Times New Roman"/>
      <family val="1"/>
    </font>
    <font>
      <sz val="9"/>
      <color theme="0"/>
      <name val="Times New Roman"/>
      <family val="1"/>
    </font>
    <font>
      <sz val="8"/>
      <color theme="0"/>
      <name val="Times New Roman"/>
      <family val="1"/>
    </font>
    <font>
      <sz val="8.5"/>
      <color theme="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rgb="FF000000"/>
      <name val="Calibri"/>
      <family val="2"/>
      <scheme val="minor"/>
    </font>
    <font>
      <b/>
      <sz val="10"/>
      <color theme="1"/>
      <name val="Times New Roman"/>
      <family val="1"/>
    </font>
    <font>
      <b/>
      <sz val="9"/>
      <color rgb="FF000000"/>
      <name val="Calibri"/>
      <family val="2"/>
      <scheme val="minor"/>
    </font>
    <font>
      <sz val="9"/>
      <color rgb="FFFF0000"/>
      <name val="Times New Roman"/>
      <family val="1"/>
    </font>
    <font>
      <sz val="8"/>
      <color rgb="FFFF0000"/>
      <name val="Times New Roman"/>
      <family val="1"/>
    </font>
    <font>
      <sz val="8.5"/>
      <color rgb="FFFF0000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49"/>
      </patternFill>
    </fill>
    <fill>
      <patternFill patternType="solid">
        <fgColor theme="4" tint="0.59999389629810485"/>
        <bgColor indexed="64"/>
      </patternFill>
    </fill>
    <fill>
      <gradientFill degree="90">
        <stop position="0">
          <color theme="9" tint="0.59999389629810485"/>
        </stop>
        <stop position="1">
          <color theme="9" tint="0.80001220740379042"/>
        </stop>
      </gradientFill>
    </fill>
    <fill>
      <gradientFill degree="90">
        <stop position="0">
          <color theme="4" tint="0.59999389629810485"/>
        </stop>
        <stop position="1">
          <color theme="4" tint="0.80001220740379042"/>
        </stop>
      </gradientFill>
    </fill>
    <fill>
      <patternFill patternType="solid">
        <fgColor rgb="FF9BC2E6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  <fill>
      <patternFill patternType="solid">
        <fgColor rgb="FF1F3763"/>
        <bgColor indexed="64"/>
      </patternFill>
    </fill>
    <fill>
      <patternFill patternType="solid">
        <fgColor theme="7" tint="0.39997558519241921"/>
        <bgColor indexed="49"/>
      </patternFill>
    </fill>
    <fill>
      <patternFill patternType="solid">
        <fgColor theme="7" tint="0.39997558519241921"/>
        <bgColor auto="1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14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" fontId="3" fillId="0" borderId="0" xfId="0" applyNumberFormat="1" applyFont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4" fontId="7" fillId="0" borderId="1" xfId="0" applyNumberFormat="1" applyFont="1" applyBorder="1" applyAlignment="1">
      <alignment vertical="center"/>
    </xf>
    <xf numFmtId="4" fontId="9" fillId="0" borderId="1" xfId="0" applyNumberFormat="1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4" fontId="12" fillId="8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3" fillId="1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" fontId="9" fillId="12" borderId="1" xfId="0" applyNumberFormat="1" applyFont="1" applyFill="1" applyBorder="1" applyAlignment="1">
      <alignment vertical="center"/>
    </xf>
    <xf numFmtId="0" fontId="3" fillId="12" borderId="1" xfId="0" applyFont="1" applyFill="1" applyBorder="1" applyAlignment="1">
      <alignment horizontal="justify" vertical="center" wrapText="1"/>
    </xf>
    <xf numFmtId="0" fontId="3" fillId="12" borderId="1" xfId="0" applyFont="1" applyFill="1" applyBorder="1" applyAlignment="1">
      <alignment horizontal="center" vertical="center"/>
    </xf>
    <xf numFmtId="0" fontId="3" fillId="12" borderId="1" xfId="0" quotePrefix="1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vertical="center"/>
    </xf>
    <xf numFmtId="4" fontId="7" fillId="12" borderId="1" xfId="0" applyNumberFormat="1" applyFont="1" applyFill="1" applyBorder="1" applyAlignment="1">
      <alignment vertical="center"/>
    </xf>
    <xf numFmtId="0" fontId="3" fillId="12" borderId="0" xfId="0" applyFont="1" applyFill="1"/>
    <xf numFmtId="0" fontId="6" fillId="12" borderId="1" xfId="0" applyFont="1" applyFill="1" applyBorder="1" applyAlignment="1">
      <alignment horizontal="justify" vertical="center" wrapText="1"/>
    </xf>
    <xf numFmtId="0" fontId="11" fillId="12" borderId="1" xfId="0" applyFont="1" applyFill="1" applyBorder="1" applyAlignment="1">
      <alignment horizontal="center" vertical="center" wrapText="1"/>
    </xf>
    <xf numFmtId="0" fontId="12" fillId="13" borderId="1" xfId="0" applyFont="1" applyFill="1" applyBorder="1" applyAlignment="1">
      <alignment horizontal="center" vertical="center" wrapText="1"/>
    </xf>
    <xf numFmtId="0" fontId="16" fillId="11" borderId="0" xfId="0" applyFont="1" applyFill="1" applyAlignment="1">
      <alignment horizontal="center" vertical="center"/>
    </xf>
    <xf numFmtId="164" fontId="0" fillId="0" borderId="0" xfId="0" applyNumberFormat="1"/>
    <xf numFmtId="4" fontId="0" fillId="0" borderId="0" xfId="0" applyNumberFormat="1"/>
    <xf numFmtId="165" fontId="17" fillId="0" borderId="0" xfId="1" applyFont="1" applyAlignment="1">
      <alignment vertical="center"/>
    </xf>
    <xf numFmtId="165" fontId="5" fillId="13" borderId="1" xfId="1" applyFont="1" applyFill="1" applyBorder="1" applyAlignment="1">
      <alignment horizontal="center" vertical="center" wrapText="1"/>
    </xf>
    <xf numFmtId="165" fontId="17" fillId="12" borderId="1" xfId="1" applyFont="1" applyFill="1" applyBorder="1" applyAlignment="1">
      <alignment vertical="center"/>
    </xf>
    <xf numFmtId="164" fontId="17" fillId="12" borderId="1" xfId="0" applyNumberFormat="1" applyFont="1" applyFill="1" applyBorder="1" applyAlignment="1">
      <alignment vertical="center"/>
    </xf>
    <xf numFmtId="165" fontId="3" fillId="0" borderId="0" xfId="1" applyFont="1" applyAlignment="1">
      <alignment horizontal="center"/>
    </xf>
    <xf numFmtId="4" fontId="3" fillId="12" borderId="1" xfId="0" applyNumberFormat="1" applyFont="1" applyFill="1" applyBorder="1" applyAlignment="1">
      <alignment vertical="center"/>
    </xf>
    <xf numFmtId="165" fontId="3" fillId="12" borderId="1" xfId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8" fillId="0" borderId="1" xfId="0" applyFont="1" applyBorder="1" applyAlignment="1">
      <alignment horizontal="justify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quotePrefix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165" fontId="19" fillId="0" borderId="1" xfId="1" applyFont="1" applyFill="1" applyBorder="1" applyAlignment="1">
      <alignment vertical="center"/>
    </xf>
    <xf numFmtId="165" fontId="18" fillId="0" borderId="1" xfId="1" applyFont="1" applyFill="1" applyBorder="1" applyAlignment="1">
      <alignment vertical="center"/>
    </xf>
    <xf numFmtId="4" fontId="18" fillId="0" borderId="1" xfId="0" applyNumberFormat="1" applyFont="1" applyBorder="1" applyAlignment="1">
      <alignment vertical="center"/>
    </xf>
    <xf numFmtId="164" fontId="20" fillId="0" borderId="0" xfId="0" applyNumberFormat="1" applyFont="1"/>
    <xf numFmtId="0" fontId="20" fillId="0" borderId="0" xfId="0" applyFont="1"/>
    <xf numFmtId="165" fontId="21" fillId="12" borderId="1" xfId="1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14" fillId="0" borderId="1" xfId="0" applyNumberFormat="1" applyFont="1" applyBorder="1" applyAlignment="1">
      <alignment vertical="center"/>
    </xf>
    <xf numFmtId="0" fontId="22" fillId="14" borderId="1" xfId="0" applyFont="1" applyFill="1" applyBorder="1" applyAlignment="1">
      <alignment horizontal="center" vertical="center" wrapText="1"/>
    </xf>
    <xf numFmtId="10" fontId="0" fillId="0" borderId="1" xfId="3" applyNumberFormat="1" applyFont="1" applyBorder="1" applyAlignment="1">
      <alignment horizontal="center" vertical="center"/>
    </xf>
    <xf numFmtId="10" fontId="14" fillId="0" borderId="1" xfId="3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165" fontId="24" fillId="0" borderId="0" xfId="1" applyFont="1" applyAlignment="1">
      <alignment horizontal="center"/>
    </xf>
    <xf numFmtId="0" fontId="25" fillId="0" borderId="0" xfId="0" applyFont="1" applyAlignment="1">
      <alignment horizontal="center" vertical="center" wrapText="1"/>
    </xf>
    <xf numFmtId="4" fontId="23" fillId="0" borderId="0" xfId="0" applyNumberFormat="1" applyFont="1" applyAlignment="1">
      <alignment horizontal="center" vertical="center"/>
    </xf>
    <xf numFmtId="0" fontId="12" fillId="16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pivotButton="1"/>
    <xf numFmtId="4" fontId="4" fillId="0" borderId="1" xfId="0" applyNumberFormat="1" applyFont="1" applyBorder="1" applyAlignment="1">
      <alignment horizontal="center"/>
    </xf>
    <xf numFmtId="10" fontId="7" fillId="0" borderId="1" xfId="3" applyNumberFormat="1" applyFont="1" applyBorder="1"/>
    <xf numFmtId="10" fontId="7" fillId="0" borderId="1" xfId="0" applyNumberFormat="1" applyFont="1" applyBorder="1"/>
    <xf numFmtId="4" fontId="7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pivotButton="1" applyAlignment="1">
      <alignment vertical="center"/>
    </xf>
    <xf numFmtId="0" fontId="0" fillId="0" borderId="0" xfId="0" pivotButton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pivotButton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vertical="center"/>
    </xf>
    <xf numFmtId="4" fontId="7" fillId="0" borderId="0" xfId="0" applyNumberFormat="1" applyFont="1" applyAlignment="1">
      <alignment vertical="center"/>
    </xf>
    <xf numFmtId="165" fontId="7" fillId="0" borderId="0" xfId="1" applyFont="1" applyFill="1" applyAlignment="1">
      <alignment vertical="center"/>
    </xf>
    <xf numFmtId="165" fontId="7" fillId="0" borderId="0" xfId="1" applyFont="1" applyFill="1" applyAlignment="1">
      <alignment horizontal="center"/>
    </xf>
    <xf numFmtId="0" fontId="3" fillId="0" borderId="2" xfId="0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vertical="center" wrapText="1"/>
    </xf>
    <xf numFmtId="0" fontId="4" fillId="18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justify" vertical="center" wrapText="1"/>
    </xf>
    <xf numFmtId="0" fontId="4" fillId="18" borderId="1" xfId="0" applyFont="1" applyFill="1" applyBorder="1" applyAlignment="1">
      <alignment vertical="center" wrapText="1"/>
    </xf>
    <xf numFmtId="0" fontId="26" fillId="18" borderId="1" xfId="0" applyFont="1" applyFill="1" applyBorder="1" applyAlignment="1">
      <alignment vertical="center" wrapText="1"/>
    </xf>
    <xf numFmtId="0" fontId="27" fillId="0" borderId="1" xfId="0" quotePrefix="1" applyFont="1" applyBorder="1" applyAlignment="1">
      <alignment horizontal="center" vertical="center"/>
    </xf>
    <xf numFmtId="4" fontId="28" fillId="0" borderId="1" xfId="0" applyNumberFormat="1" applyFont="1" applyBorder="1" applyAlignment="1">
      <alignment horizontal="right" vertical="center"/>
    </xf>
    <xf numFmtId="4" fontId="30" fillId="0" borderId="1" xfId="0" applyNumberFormat="1" applyFont="1" applyBorder="1" applyAlignment="1">
      <alignment horizontal="right" vertical="center"/>
    </xf>
    <xf numFmtId="4" fontId="28" fillId="11" borderId="1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17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7" fillId="19" borderId="1" xfId="0" applyNumberFormat="1" applyFont="1" applyFill="1" applyBorder="1" applyAlignment="1">
      <alignment vertical="center"/>
    </xf>
    <xf numFmtId="4" fontId="7" fillId="20" borderId="1" xfId="0" applyNumberFormat="1" applyFont="1" applyFill="1" applyBorder="1" applyAlignment="1">
      <alignment vertical="center"/>
    </xf>
    <xf numFmtId="4" fontId="7" fillId="21" borderId="1" xfId="0" applyNumberFormat="1" applyFont="1" applyFill="1" applyBorder="1" applyAlignment="1">
      <alignment vertical="center"/>
    </xf>
    <xf numFmtId="4" fontId="3" fillId="12" borderId="0" xfId="0" applyNumberFormat="1" applyFont="1" applyFill="1"/>
    <xf numFmtId="4" fontId="7" fillId="4" borderId="1" xfId="0" applyNumberFormat="1" applyFont="1" applyFill="1" applyBorder="1" applyAlignment="1">
      <alignment vertical="center"/>
    </xf>
    <xf numFmtId="165" fontId="7" fillId="4" borderId="1" xfId="1" applyFont="1" applyFill="1" applyBorder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4" fontId="31" fillId="0" borderId="0" xfId="0" applyNumberFormat="1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165" fontId="31" fillId="0" borderId="0" xfId="0" applyNumberFormat="1" applyFont="1" applyAlignment="1">
      <alignment horizontal="center" vertical="center"/>
    </xf>
    <xf numFmtId="165" fontId="32" fillId="0" borderId="0" xfId="1" applyFont="1" applyAlignment="1">
      <alignment horizontal="center"/>
    </xf>
    <xf numFmtId="0" fontId="33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4" fillId="0" borderId="5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0" fontId="0" fillId="0" borderId="3" xfId="0" applyBorder="1" applyAlignment="1">
      <alignment horizontal="left" vertical="center" wrapText="1"/>
    </xf>
    <xf numFmtId="0" fontId="15" fillId="0" borderId="0" xfId="0" applyFont="1" applyAlignment="1">
      <alignment horizontal="center"/>
    </xf>
    <xf numFmtId="0" fontId="14" fillId="1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6" fontId="5" fillId="2" borderId="1" xfId="1" applyNumberFormat="1" applyFont="1" applyFill="1" applyBorder="1" applyAlignment="1" applyProtection="1">
      <alignment horizontal="center" vertical="center" wrapText="1" readingOrder="1"/>
    </xf>
    <xf numFmtId="166" fontId="5" fillId="3" borderId="1" xfId="1" applyNumberFormat="1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4" fontId="8" fillId="6" borderId="1" xfId="1" applyNumberFormat="1" applyFont="1" applyFill="1" applyBorder="1" applyAlignment="1" applyProtection="1">
      <alignment horizontal="center" vertical="center" wrapText="1"/>
    </xf>
    <xf numFmtId="0" fontId="5" fillId="4" borderId="5" xfId="2" applyFont="1" applyFill="1" applyBorder="1" applyAlignment="1">
      <alignment horizontal="center" vertical="center" wrapText="1"/>
    </xf>
    <xf numFmtId="0" fontId="5" fillId="4" borderId="6" xfId="2" applyFont="1" applyFill="1" applyBorder="1" applyAlignment="1">
      <alignment horizontal="center" vertical="center" wrapText="1"/>
    </xf>
    <xf numFmtId="0" fontId="5" fillId="4" borderId="7" xfId="2" applyFont="1" applyFill="1" applyBorder="1" applyAlignment="1">
      <alignment horizontal="center" vertical="center" wrapText="1"/>
    </xf>
    <xf numFmtId="0" fontId="5" fillId="15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1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 vertical="center"/>
    </xf>
    <xf numFmtId="4" fontId="7" fillId="12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4" fontId="7" fillId="0" borderId="1" xfId="0" applyNumberFormat="1" applyFont="1" applyFill="1" applyBorder="1" applyAlignment="1">
      <alignment vertical="center"/>
    </xf>
  </cellXfs>
  <cellStyles count="4">
    <cellStyle name="Millares" xfId="1" builtinId="3"/>
    <cellStyle name="Normal" xfId="0" builtinId="0"/>
    <cellStyle name="Normal 6 6" xfId="2"/>
    <cellStyle name="Porcentaje" xfId="3" builtinId="5"/>
  </cellStyles>
  <dxfs count="120"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wrapText="0" readingOrder="0"/>
    </dxf>
    <dxf>
      <alignment wrapText="1" readingOrder="0"/>
    </dxf>
    <dxf>
      <alignment wrapText="1" readingOrder="0"/>
    </dxf>
    <dxf>
      <alignment wrapText="0" readingOrder="0"/>
    </dxf>
    <dxf>
      <alignment vertical="center" readingOrder="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Relationship Id="rId22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264880</xdr:colOff>
      <xdr:row>0</xdr:row>
      <xdr:rowOff>110098</xdr:rowOff>
    </xdr:from>
    <xdr:to>
      <xdr:col>3</xdr:col>
      <xdr:colOff>1134035</xdr:colOff>
      <xdr:row>5</xdr:row>
      <xdr:rowOff>17224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383F85-38DA-4CE2-BE00-574319CC28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880" y="110098"/>
          <a:ext cx="2662096" cy="6422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MAE/Listado%20Personal%20SEEI_v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BJA ok"/>
      <sheetName val="DNEEI"/>
      <sheetName val="DNEIB"/>
      <sheetName val="DNB"/>
      <sheetName val="RMU"/>
      <sheetName val="DNEPEI"/>
      <sheetName val="r ebja"/>
      <sheetName val="R"/>
      <sheetName val="C"/>
      <sheetName val="OK I"/>
      <sheetName val="OK C"/>
      <sheetName val="OK Z"/>
      <sheetName val="FORMATO MODELO DEL POA"/>
      <sheetName val="Hoja2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SP1</v>
          </cell>
          <cell r="B1">
            <v>817</v>
          </cell>
        </row>
        <row r="2">
          <cell r="A2" t="str">
            <v>SP2</v>
          </cell>
          <cell r="B2">
            <v>901</v>
          </cell>
        </row>
        <row r="3">
          <cell r="A3" t="str">
            <v>SP3</v>
          </cell>
          <cell r="B3">
            <v>986</v>
          </cell>
        </row>
        <row r="4">
          <cell r="A4" t="str">
            <v>SP4</v>
          </cell>
          <cell r="B4">
            <v>1086</v>
          </cell>
        </row>
        <row r="5">
          <cell r="A5" t="str">
            <v>SP5</v>
          </cell>
          <cell r="B5">
            <v>1212</v>
          </cell>
        </row>
        <row r="6">
          <cell r="A6" t="str">
            <v>SP6</v>
          </cell>
          <cell r="B6">
            <v>1412</v>
          </cell>
        </row>
        <row r="7">
          <cell r="A7" t="str">
            <v>SP7</v>
          </cell>
          <cell r="B7">
            <v>1676</v>
          </cell>
        </row>
        <row r="8">
          <cell r="A8" t="str">
            <v>NIVEL JERARQUICO SUPERIOR 2 DEC. 601</v>
          </cell>
          <cell r="B8" t="str">
            <v>2,368.00</v>
          </cell>
        </row>
        <row r="9">
          <cell r="A9" t="str">
            <v>GERENTE INSTITUC</v>
          </cell>
          <cell r="B9">
            <v>3038</v>
          </cell>
        </row>
        <row r="10">
          <cell r="A10" t="str">
            <v>SPA1</v>
          </cell>
          <cell r="B10">
            <v>585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Shirley Stefany Méndez Quispe" id="{E89A63A9-0852-4368-A071-0A88C40893C2}" userId="S::shirley.mendez@educacion.gob.ec::4ff4f46e-ccea-481a-87cc-1f3b7efbaef5" providerId="AD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nathan Pablo Mafla Tutillo" refreshedDate="45266.414956597226" createdVersion="6" refreshedVersion="6" minRefreshableVersion="3" recordCount="43">
  <cacheSource type="worksheet">
    <worksheetSource ref="C7:AJ50" sheet="PAI 2023 REFORMADO"/>
  </cacheSource>
  <cacheFields count="34">
    <cacheField name="Componente / proceso" numFmtId="0">
      <sharedItems count="2">
        <s v="1. Incorporar los conocimientos, saberes e historia del pueblo afroecuatoriano en los procesos de enseñanza – aprendizaje y estrategias contra la discriminación racial."/>
        <s v="2. Repotenciar la infraestructura de las Unidades Educativas Guardianas de los Saberes para beneficiar a los estudiantes."/>
      </sharedItems>
    </cacheField>
    <cacheField name="Actividad" numFmtId="0">
      <sharedItems count="4">
        <s v="1.1 Conformación del equipo del proyecto y capacitación en el Modelo Etnoeducativo Afroecuatoriano."/>
        <s v="1.2 Elaboración y capacitación en metodologías para la investigación especializada de saberes y conocimientos"/>
        <s v="1.3 Implementación de estrategias para disminuir la discriminación racial"/>
        <s v="2.1 Mejoramiento, readecuación, construcción y repotenciación de 8 Unidades Educativas Guardianas de los Saberes."/>
      </sharedItems>
    </cacheField>
    <cacheField name="Tarea" numFmtId="0">
      <sharedItems count="29">
        <s v="1.1.1 Gerenciamiento del proyecto"/>
        <s v="1.1.2 Capacitación y seguimiento a la implementación del Modelo Etnoeducativo Afroecuatoriano "/>
        <s v="1.1.3 Movilización terrestre del equipo del proyecto."/>
        <s v="1.1.4 Contratación de profesionales para capacitar en el Modelo Etnoeducativo Afroecuatoriano."/>
        <s v="1.1.5 Contratación de profesionales para el acompañamiento y seguimiento de la implementación del Modelo Etnoeducativo Afroecuatoriano."/>
        <s v="1.1.6 Diseño de metodología para evaluación del Modelo Etnoeducativo Afroecuatoriano "/>
        <s v="1.2.1 Consultoría para el diseño y elaboración de metodología de investigación especializada sobre conocimientos, saberes y dinámicas culturales del pueblo afroecuatoriano"/>
        <s v="1.2.2 Capacitación en la metodología de investigación especializada sobre conocimientos, saberes y dinámicas culturales del pueblo afroecuatoriano"/>
        <s v="1.2.3 Movilización terrestre del equipo del proyecto"/>
        <s v="1.2.4 Contratación de servicios profesionales para capacitación en la metodología de investigación especializada sobre conocimientos, saberes y dinámicas culturales del pueblo afroecuatoriano"/>
        <s v="1.2.5 Construcción, elaboración y seguimiento de Calendarios Vivenciales Educativos y Cartillas de Saberes Afroecuatorianos en instituciones educativas"/>
        <s v="1.3.1 Diagnóstico situacional sobre la discriminación racial en las instituciones educativas de las provincias Esmeraldas, Carchi, Imbabura, Guayas y Pichincha."/>
        <s v="1.3.2 Movilización terrestre del equipo del proyecto"/>
        <s v="1.3.3 Diseño de la campaña educomunicacional para disminuir la discriminación racial"/>
        <s v="1.3.4 Producción e impresión de materiales promocionales y producción de recursos educomunicacionales para la difusión de la campaña a fin de disminuir los índices de racismo en los contextos educativos."/>
        <s v="1.3.5 Implementación y seguimiento de la campaña educomunicacional para disminuir los índices de racismo en contextos educativos"/>
        <s v="1.3.6 Recopilación de materiales existentes de Etnoeducación"/>
        <s v="1.3.7 Elaboración, diagramación e ilustración de textos complementarios al Currículo Nacional (cuentos, historias, leyendas sobre el pueblo afroecuatoriano)"/>
        <s v="1.3.8 Contratación de servicios profesionales para el diseño y elaboración de recursos tecno-pedagógicos de etnoeducación. "/>
        <s v="2.1.1 Contratación de profesionales para la intervención y mejoramiento de infraestructura."/>
        <s v="2.1.2 Intervención de infraestructura física de instituciones educativas. "/>
        <s v="2.1.4 Viáticos para el profesional de intervención y mejoramiento de infraestructura."/>
        <s v="2.1.3 Fiscalización de infraestructura física de 8 instituciones educativas."/>
        <s v="2.1.5 Movilización terrestre del equipo del proyecto"/>
        <s v="2.1.6 Movilización aérea del equipo del proyecto" u="1"/>
        <s v="1.1.5 Movilización aérea del equipo del proyecto." u="1"/>
        <s v="1.3.7 Elaboración de textos complementarios al Currículo Nacional (cuentos, historias, leyendas sobre el pueblo afroecuatoriano)" u="1"/>
        <s v="1.2.6 Movilización aérea del equipo del proyecto" u="1"/>
        <s v="1.3.9 Movilización aérea del equipo del proyecto" u="1"/>
      </sharedItems>
    </cacheField>
    <cacheField name="Subtarea" numFmtId="0">
      <sharedItems count="14">
        <s v="N/A"/>
        <s v="1.3.4.1 Adquisición de material POP para campaña educomunicacional"/>
        <s v="2.1.2.1 Intervención  de infraestructura física de la Unidad Educativa Fiscal Luz y Vida"/>
        <s v="2.1.2.2 Intervención  de infraestructura física  de las Unidades Educativas: Fausto Molina y Alfonso Quiñonez George."/>
        <s v="2.1.2.3 Intervención  de infraestructura física  de la Unidad Educativa Consuelo Benavides"/>
        <s v="2.1.2.4 Intervención  de infraestructura física de la Unidad Educativa San Gabriel de Piquiucho"/>
        <s v="2.1.2.5  Intervención  de infraestructura física de la Unidad Educativa 19 de Noviembre"/>
        <s v="2.1.2.6 Intervención  de infraestructura física de las Unidades Educativas: Valle del Chota y Salinas"/>
        <s v="2.1.2.7 Repotenciación de los cerramientos de las Unidades Educativas Fausto Molina y Alfonso Quiñonez George."/>
        <s v="2.1.2.7 Repotenciación de la infraestructura de seguridad física de las unidades educativas: Fausto Molina (Jardín de Pinocho) y Alfonso Quiñonez" u="1"/>
        <s v="2.1.2.2 Intervención  de infraestructura física  de las Unidades Educativas: Fausto Molina y Alfonso Quiñonez" u="1"/>
        <s v="2.1.2.3 Intervención  de infraestructura física  de la Unidad Educativa Consuelo Benavidez" u="1"/>
        <s v="2.1.2.1 Intervención  de infraestructura física de la Unidad Educativa Luz y Vida" u="1"/>
        <s v="2.1.2.7 Repotenciación de los cerramientos de las Unidades Educativas Fausto Molina y Alfonso Quiñónez George." u="1"/>
      </sharedItems>
    </cacheField>
    <cacheField name="Código programa presupuestario" numFmtId="0">
      <sharedItems containsSemiMixedTypes="0" containsString="0" containsNumber="1" containsInteger="1" minValue="56" maxValue="56" count="1">
        <n v="56"/>
      </sharedItems>
    </cacheField>
    <cacheField name="Denominación del programa presupuestario" numFmtId="0">
      <sharedItems/>
    </cacheField>
    <cacheField name="Código proyecto presupuestario" numFmtId="0">
      <sharedItems count="1">
        <s v="001"/>
      </sharedItems>
    </cacheField>
    <cacheField name="Denominación de proyecto de inversión" numFmtId="0">
      <sharedItems/>
    </cacheField>
    <cacheField name="Código actividad presupuestaria" numFmtId="0">
      <sharedItems count="1">
        <s v="001"/>
      </sharedItems>
    </cacheField>
    <cacheField name="Código _x000a_fuente de financiamiento" numFmtId="0">
      <sharedItems containsSemiMixedTypes="0" containsString="0" containsNumber="1" containsInteger="1" minValue="202" maxValue="202"/>
    </cacheField>
    <cacheField name="Denominación_x000a_fuente de financiamiento" numFmtId="0">
      <sharedItems/>
    </cacheField>
    <cacheField name="Organismo" numFmtId="0">
      <sharedItems containsSemiMixedTypes="0" containsString="0" containsNumber="1" containsInteger="1" minValue="8888" maxValue="8888"/>
    </cacheField>
    <cacheField name="Correlativo" numFmtId="0">
      <sharedItems containsSemiMixedTypes="0" containsString="0" containsNumber="1" containsInteger="1" minValue="8888" maxValue="8888"/>
    </cacheField>
    <cacheField name="Grupo de _x000a_gasto" numFmtId="0">
      <sharedItems containsMixedTypes="1" containsNumber="1" containsInteger="1" minValue="71" maxValue="75" count="4">
        <n v="71"/>
        <n v="73"/>
        <s v="N/A"/>
        <n v="75"/>
      </sharedItems>
    </cacheField>
    <cacheField name="Ítem_x000a_presupuestario" numFmtId="0">
      <sharedItems containsMixedTypes="1" containsNumber="1" containsInteger="1" minValue="710203" maxValue="750107" count="15">
        <n v="710203"/>
        <n v="710204"/>
        <n v="710510"/>
        <n v="710601"/>
        <n v="710602"/>
        <n v="710707"/>
        <n v="730303"/>
        <n v="730301"/>
        <n v="730606"/>
        <n v="730601"/>
        <s v="N/A"/>
        <n v="730802"/>
        <n v="730204"/>
        <n v="730207"/>
        <n v="750107"/>
      </sharedItems>
    </cacheField>
    <cacheField name="Denominación de partida presupuestaria" numFmtId="0">
      <sharedItems/>
    </cacheField>
    <cacheField name="Codificado" numFmtId="4">
      <sharedItems containsSemiMixedTypes="0" containsString="0" containsNumber="1" minValue="0" maxValue="175849.45"/>
    </cacheField>
    <cacheField name="Certificado" numFmtId="0">
      <sharedItems containsSemiMixedTypes="0" containsString="0" containsNumber="1" minValue="0" maxValue="175849.45"/>
    </cacheField>
    <cacheField name="Compromiso" numFmtId="0">
      <sharedItems containsSemiMixedTypes="0" containsString="0" containsNumber="1" minValue="0" maxValue="97902.43"/>
    </cacheField>
    <cacheField name="Devengado" numFmtId="4">
      <sharedItems containsSemiMixedTypes="0" containsString="0" containsNumber="1" minValue="0" maxValue="30168"/>
    </cacheField>
    <cacheField name="Saldo por devengar" numFmtId="4">
      <sharedItems containsSemiMixedTypes="0" containsString="0" containsNumber="1" minValue="0" maxValue="175849.45"/>
    </cacheField>
    <cacheField name="Ene" numFmtId="4">
      <sharedItems containsSemiMixedTypes="0" containsString="0" containsNumber="1" containsInteger="1" minValue="0" maxValue="0"/>
    </cacheField>
    <cacheField name="Feb" numFmtId="4">
      <sharedItems containsSemiMixedTypes="0" containsString="0" containsNumber="1" minValue="0" maxValue="1417.53"/>
    </cacheField>
    <cacheField name="Mar" numFmtId="4">
      <sharedItems containsSemiMixedTypes="0" containsString="0" containsNumber="1" minValue="0" maxValue="4144"/>
    </cacheField>
    <cacheField name="Abr" numFmtId="4">
      <sharedItems containsSemiMixedTypes="0" containsString="0" containsNumber="1" minValue="0" maxValue="3352"/>
    </cacheField>
    <cacheField name="May" numFmtId="4">
      <sharedItems containsSemiMixedTypes="0" containsString="0" containsNumber="1" minValue="0" maxValue="5028"/>
    </cacheField>
    <cacheField name="Jun" numFmtId="4">
      <sharedItems containsSemiMixedTypes="0" containsString="0" containsNumber="1" minValue="0" maxValue="6704"/>
    </cacheField>
    <cacheField name="Jul" numFmtId="4">
      <sharedItems containsSemiMixedTypes="0" containsString="0" containsNumber="1" minValue="0" maxValue="6704"/>
    </cacheField>
    <cacheField name="Ago" numFmtId="4">
      <sharedItems containsSemiMixedTypes="0" containsString="0" containsNumber="1" minValue="0" maxValue="5028"/>
    </cacheField>
    <cacheField name="Sep" numFmtId="4">
      <sharedItems containsSemiMixedTypes="0" containsString="0" containsNumber="1" minValue="0" maxValue="5028"/>
    </cacheField>
    <cacheField name="Oct" numFmtId="4">
      <sharedItems containsMixedTypes="1" containsNumber="1" minValue="0" maxValue="3352"/>
    </cacheField>
    <cacheField name="Nov" numFmtId="4">
      <sharedItems containsMixedTypes="1" containsNumber="1" minValue="0" maxValue="2424"/>
    </cacheField>
    <cacheField name="Dic" numFmtId="4">
      <sharedItems containsSemiMixedTypes="0" containsString="0" containsNumber="1" minValue="0" maxValue="175849.45"/>
    </cacheField>
    <cacheField name="Total" numFmtId="4">
      <sharedItems containsSemiMixedTypes="0" containsString="0" containsNumber="1" minValue="0" maxValue="175849.4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3">
  <r>
    <x v="0"/>
    <x v="0"/>
    <x v="0"/>
    <x v="0"/>
    <x v="0"/>
    <s v="Valoracion fortalecimiento y revitalizacion de los idiomas ciencias y saberes ancestrales"/>
    <x v="0"/>
    <s v="Implementación de la Etnoeducación Afroecuatoriana"/>
    <x v="0"/>
    <n v="202"/>
    <s v="Prestamos Externos"/>
    <n v="8888"/>
    <n v="8888"/>
    <x v="0"/>
    <x v="0"/>
    <s v="Decimotercer Sueldo"/>
    <n v="2025.9500000000003"/>
    <n v="0"/>
    <n v="0"/>
    <n v="0"/>
    <n v="2025.9500000000003"/>
    <n v="0"/>
    <n v="0"/>
    <n v="0"/>
    <n v="0"/>
    <n v="0"/>
    <n v="0"/>
    <n v="0"/>
    <n v="0"/>
    <n v="0"/>
    <n v="0"/>
    <n v="0"/>
    <n v="2025.9500000000003"/>
    <n v="2025.9500000000003"/>
  </r>
  <r>
    <x v="0"/>
    <x v="0"/>
    <x v="0"/>
    <x v="0"/>
    <x v="0"/>
    <s v="Valoracion fortalecimiento y revitalizacion de los idiomas ciencias y saberes ancestrales"/>
    <x v="0"/>
    <s v="Implementación de la Etnoeducación Afroecuatoriana"/>
    <x v="0"/>
    <n v="202"/>
    <s v="Prestamos Externos"/>
    <n v="8888"/>
    <n v="8888"/>
    <x v="0"/>
    <x v="1"/>
    <s v="Decimocuarto Sueldo"/>
    <n v="880"/>
    <n v="0"/>
    <n v="502.5"/>
    <n v="502.5"/>
    <n v="377.5"/>
    <n v="0"/>
    <n v="0"/>
    <n v="0"/>
    <n v="0"/>
    <n v="0"/>
    <n v="0"/>
    <n v="0"/>
    <n v="502.5"/>
    <n v="0"/>
    <n v="0"/>
    <n v="0"/>
    <n v="377.5"/>
    <n v="880"/>
  </r>
  <r>
    <x v="0"/>
    <x v="0"/>
    <x v="0"/>
    <x v="0"/>
    <x v="0"/>
    <s v="Valoracion fortalecimiento y revitalizacion de los idiomas ciencias y saberes ancestrales"/>
    <x v="0"/>
    <s v="Implementación de la Etnoeducación Afroecuatoriana"/>
    <x v="0"/>
    <n v="202"/>
    <s v="Prestamos Externos"/>
    <n v="8888"/>
    <n v="8888"/>
    <x v="0"/>
    <x v="2"/>
    <s v="Servicios Personales por Contrato"/>
    <n v="24311.46"/>
    <n v="0"/>
    <n v="22137.53"/>
    <n v="22137.53"/>
    <n v="2173.9300000000003"/>
    <n v="0"/>
    <n v="1417.53"/>
    <n v="4144"/>
    <n v="2072"/>
    <n v="2072"/>
    <n v="2072"/>
    <n v="2072"/>
    <n v="2072"/>
    <n v="2072"/>
    <n v="2072"/>
    <n v="2072"/>
    <n v="2173.9299999999998"/>
    <n v="24311.46"/>
  </r>
  <r>
    <x v="0"/>
    <x v="0"/>
    <x v="0"/>
    <x v="0"/>
    <x v="0"/>
    <s v="Valoracion fortalecimiento y revitalizacion de los idiomas ciencias y saberes ancestrales"/>
    <x v="0"/>
    <s v="Implementación de la Etnoeducación Afroecuatoriana"/>
    <x v="0"/>
    <n v="202"/>
    <s v="Prestamos Externos"/>
    <n v="8888"/>
    <n v="8888"/>
    <x v="0"/>
    <x v="3"/>
    <s v="Aporte Patronal"/>
    <n v="2346.08"/>
    <n v="0"/>
    <n v="2136.3000000000002"/>
    <n v="2136.3000000000002"/>
    <n v="209.77999999999975"/>
    <n v="0"/>
    <n v="136.80000000000001"/>
    <n v="399.9"/>
    <n v="199.95"/>
    <n v="199.95"/>
    <n v="199.95"/>
    <n v="199.95"/>
    <n v="199.95"/>
    <n v="199.95"/>
    <n v="199.95"/>
    <n v="199.95"/>
    <n v="209.77999999999997"/>
    <n v="2346.08"/>
  </r>
  <r>
    <x v="0"/>
    <x v="0"/>
    <x v="0"/>
    <x v="0"/>
    <x v="0"/>
    <s v="Valoracion fortalecimiento y revitalizacion de los idiomas ciencias y saberes ancestrales"/>
    <x v="0"/>
    <s v="Implementación de la Etnoeducación Afroecuatoriana"/>
    <x v="0"/>
    <n v="202"/>
    <s v="Prestamos Externos"/>
    <n v="8888"/>
    <n v="8888"/>
    <x v="0"/>
    <x v="4"/>
    <s v="Fondos de reserva"/>
    <n v="2025.1400000000003"/>
    <n v="0"/>
    <n v="877.46"/>
    <n v="877.46000000000015"/>
    <n v="1147.6800000000003"/>
    <n v="0"/>
    <n v="63.32"/>
    <n v="90.46"/>
    <n v="90.46"/>
    <n v="90.46"/>
    <n v="90.46"/>
    <n v="90.46"/>
    <n v="90.46"/>
    <n v="90.46"/>
    <n v="90.46"/>
    <n v="90.46"/>
    <n v="1147.68"/>
    <n v="2025.1400000000003"/>
  </r>
  <r>
    <x v="0"/>
    <x v="0"/>
    <x v="0"/>
    <x v="0"/>
    <x v="0"/>
    <s v="Valoracion fortalecimiento y revitalizacion de los idiomas ciencias y saberes ancestrales"/>
    <x v="0"/>
    <s v="Implementación de la Etnoeducación Afroecuatoriana"/>
    <x v="0"/>
    <n v="202"/>
    <s v="Prestamos Externos"/>
    <n v="8888"/>
    <n v="8888"/>
    <x v="0"/>
    <x v="5"/>
    <s v="Compensación por Vacaciones no Gozadas por Cesación de Funciones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0"/>
    <x v="1"/>
    <x v="0"/>
    <x v="0"/>
    <s v="Valoracion fortalecimiento y revitalizacion de los idiomas ciencias y saberes ancestrales"/>
    <x v="0"/>
    <s v="Implementación de la Etnoeducación Afroecuatoriana"/>
    <x v="0"/>
    <n v="202"/>
    <s v="Prestamos Externos"/>
    <n v="8888"/>
    <n v="8888"/>
    <x v="1"/>
    <x v="6"/>
    <s v="Viáticos y subsistencia en el interior"/>
    <n v="350.75"/>
    <n v="0"/>
    <n v="350.75"/>
    <n v="350.75"/>
    <n v="0"/>
    <n v="0"/>
    <n v="0"/>
    <n v="0"/>
    <n v="138.5"/>
    <n v="0"/>
    <n v="0"/>
    <n v="0"/>
    <n v="212.25"/>
    <n v="0"/>
    <n v="0"/>
    <n v="0"/>
    <n v="0"/>
    <n v="350.75"/>
  </r>
  <r>
    <x v="0"/>
    <x v="0"/>
    <x v="2"/>
    <x v="0"/>
    <x v="0"/>
    <s v="Valoracion fortalecimiento y revitalizacion de los idiomas ciencias y saberes ancestrales"/>
    <x v="0"/>
    <s v="Implementación de la Etnoeducación Afroecuatoriana"/>
    <x v="0"/>
    <n v="202"/>
    <s v="Prestamos Externos"/>
    <n v="8888"/>
    <n v="8888"/>
    <x v="1"/>
    <x v="7"/>
    <s v="Pasajes al interior"/>
    <n v="23"/>
    <n v="0"/>
    <n v="23"/>
    <n v="23"/>
    <n v="0"/>
    <n v="0"/>
    <n v="0"/>
    <n v="0"/>
    <n v="0"/>
    <n v="16"/>
    <n v="0"/>
    <n v="0"/>
    <n v="7"/>
    <n v="0"/>
    <n v="0"/>
    <n v="0"/>
    <n v="0"/>
    <n v="23"/>
  </r>
  <r>
    <x v="0"/>
    <x v="0"/>
    <x v="3"/>
    <x v="0"/>
    <x v="0"/>
    <s v="Valoracion fortalecimiento y revitalizacion de los idiomas ciencias y saberes ancestrales"/>
    <x v="0"/>
    <s v="Implementación de la Etnoeducación Afroecuatoriana"/>
    <x v="0"/>
    <n v="202"/>
    <s v="Prestamos Externos"/>
    <n v="8888"/>
    <n v="8888"/>
    <x v="1"/>
    <x v="8"/>
    <s v="Honorarios por Contratos Civiles de Servicios"/>
    <n v="30168"/>
    <n v="0"/>
    <n v="30168"/>
    <n v="30168"/>
    <n v="0"/>
    <n v="0"/>
    <n v="0"/>
    <n v="0"/>
    <n v="1676"/>
    <n v="5028"/>
    <n v="5028"/>
    <n v="5028"/>
    <n v="5028"/>
    <n v="5028"/>
    <n v="3352"/>
    <n v="0"/>
    <n v="0"/>
    <n v="30168"/>
  </r>
  <r>
    <x v="0"/>
    <x v="0"/>
    <x v="4"/>
    <x v="0"/>
    <x v="0"/>
    <s v="Valoracion fortalecimiento y revitalizacion de los idiomas ciencias y saberes ancestrales"/>
    <x v="0"/>
    <s v="Implementación de la Etnoeducación Afroecuatoriana"/>
    <x v="0"/>
    <n v="202"/>
    <s v="Prestamos Externos"/>
    <n v="8888"/>
    <n v="8888"/>
    <x v="1"/>
    <x v="8"/>
    <s v="Honorarios por Contratos Civiles de Servicios"/>
    <n v="11732"/>
    <n v="8380"/>
    <n v="3352"/>
    <n v="3352"/>
    <n v="8380"/>
    <n v="0"/>
    <n v="0"/>
    <n v="0"/>
    <n v="0"/>
    <n v="0"/>
    <n v="0"/>
    <n v="0"/>
    <n v="0"/>
    <n v="0"/>
    <n v="1676"/>
    <n v="1676"/>
    <n v="8380"/>
    <n v="11732"/>
  </r>
  <r>
    <x v="0"/>
    <x v="0"/>
    <x v="5"/>
    <x v="0"/>
    <x v="0"/>
    <s v="Valoracion fortalecimiento y revitalizacion de los idiomas ciencias y saberes ancestrales"/>
    <x v="0"/>
    <s v="Implementación de la Etnoeducación Afroecuatoriana"/>
    <x v="0"/>
    <n v="202"/>
    <s v="Prestamos Externos"/>
    <n v="8888"/>
    <n v="8888"/>
    <x v="1"/>
    <x v="8"/>
    <s v="Honorarios por Contratos Civiles de Servicios"/>
    <n v="7272"/>
    <n v="2424"/>
    <n v="4848"/>
    <n v="4848"/>
    <n v="2424"/>
    <n v="0"/>
    <n v="0"/>
    <n v="0"/>
    <n v="0"/>
    <n v="0"/>
    <n v="0"/>
    <n v="0"/>
    <n v="0"/>
    <n v="0"/>
    <n v="2424"/>
    <n v="2424"/>
    <n v="2424"/>
    <n v="7272"/>
  </r>
  <r>
    <x v="0"/>
    <x v="1"/>
    <x v="6"/>
    <x v="0"/>
    <x v="0"/>
    <s v="Valoracion fortalecimiento y revitalizacion de los idiomas ciencias y saberes ancestrales"/>
    <x v="0"/>
    <s v="Implementación de la Etnoeducación Afroecuatoriana"/>
    <x v="0"/>
    <n v="202"/>
    <s v="Prestamos Externos"/>
    <n v="8888"/>
    <n v="8888"/>
    <x v="1"/>
    <x v="9"/>
    <s v="Consultoría, Asesoría e Investigación Especializada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1"/>
    <x v="7"/>
    <x v="0"/>
    <x v="0"/>
    <s v="Valoracion fortalecimiento y revitalizacion de los idiomas ciencias y saberes ancestrales"/>
    <x v="0"/>
    <s v="Implementación de la Etnoeducación Afroecuatoriana"/>
    <x v="0"/>
    <n v="202"/>
    <s v="Prestamos Externos"/>
    <n v="8888"/>
    <n v="8888"/>
    <x v="1"/>
    <x v="6"/>
    <s v="Viáticos y subsistencia en el interior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1"/>
    <x v="8"/>
    <x v="0"/>
    <x v="0"/>
    <s v="Valoracion fortalecimiento y revitalizacion de los idiomas ciencias y saberes ancestrales"/>
    <x v="0"/>
    <s v="Implementación de la Etnoeducación Afroecuatoriana"/>
    <x v="0"/>
    <n v="202"/>
    <s v="Prestamos Externos"/>
    <n v="8888"/>
    <n v="8888"/>
    <x v="1"/>
    <x v="7"/>
    <s v="Pasajes al interior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1"/>
    <x v="9"/>
    <x v="0"/>
    <x v="0"/>
    <s v="Valoracion fortalecimiento y revitalizacion de los idiomas ciencias y saberes ancestrales"/>
    <x v="0"/>
    <s v="Implementación de la Etnoeducación Afroecuatoriana"/>
    <x v="0"/>
    <n v="202"/>
    <s v="Prestamos Externos"/>
    <n v="8888"/>
    <n v="8888"/>
    <x v="1"/>
    <x v="8"/>
    <s v="Honorarios por Contratos Civiles de Servicios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1"/>
    <x v="10"/>
    <x v="0"/>
    <x v="0"/>
    <s v="Valoracion fortalecimiento y revitalizacion de los idiomas ciencias y saberes ancestrales"/>
    <x v="0"/>
    <s v="Implementación de la Etnoeducación Afroecuatoriana"/>
    <x v="0"/>
    <n v="202"/>
    <s v="Prestamos Externos"/>
    <n v="8888"/>
    <n v="8888"/>
    <x v="1"/>
    <x v="6"/>
    <s v="Viáticos y subsistencia en el interior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2"/>
    <x v="11"/>
    <x v="0"/>
    <x v="0"/>
    <s v="Valoracion fortalecimiento y revitalizacion de los idiomas ciencias y saberes ancestrales"/>
    <x v="0"/>
    <s v="Implementación de la Etnoeducación Afroecuatoriana"/>
    <x v="0"/>
    <n v="202"/>
    <s v="Prestamos Externos"/>
    <n v="8888"/>
    <n v="8888"/>
    <x v="1"/>
    <x v="6"/>
    <s v="Viáticos y subsistencia en el interior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2"/>
    <x v="12"/>
    <x v="0"/>
    <x v="0"/>
    <s v="Valoracion fortalecimiento y revitalizacion de los idiomas ciencias y saberes ancestrales"/>
    <x v="0"/>
    <s v="Implementación de la Etnoeducación Afroecuatoriana"/>
    <x v="0"/>
    <n v="202"/>
    <s v="Prestamos Externos"/>
    <n v="8888"/>
    <n v="8888"/>
    <x v="1"/>
    <x v="7"/>
    <s v="Pasajes al interior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2"/>
    <x v="13"/>
    <x v="0"/>
    <x v="0"/>
    <s v="Valoracion fortalecimiento y revitalizacion de los idiomas ciencias y saberes ancestrales"/>
    <x v="0"/>
    <s v="Implementación de la Etnoeducación Afroecuatoriana"/>
    <x v="0"/>
    <n v="202"/>
    <s v="Prestamos Externos"/>
    <n v="8888"/>
    <n v="8888"/>
    <x v="2"/>
    <x v="10"/>
    <s v="N/A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2"/>
    <x v="14"/>
    <x v="1"/>
    <x v="0"/>
    <s v="Valoracion fortalecimiento y revitalizacion de los idiomas ciencias y saberes ancestrales"/>
    <x v="0"/>
    <s v="Implementación de la Etnoeducación Afroecuatoriana"/>
    <x v="0"/>
    <n v="202"/>
    <s v="Prestamos Externos"/>
    <n v="8888"/>
    <n v="8888"/>
    <x v="1"/>
    <x v="11"/>
    <s v="Vestuario, Lencería, Prendas de Protección y Accesorios para uniformes del personal de Protección, Vigilancia y Seguridad."/>
    <n v="9453.5"/>
    <n v="9453.5"/>
    <n v="0"/>
    <n v="0"/>
    <n v="9453.5"/>
    <n v="0"/>
    <n v="0"/>
    <n v="0"/>
    <n v="0"/>
    <n v="0"/>
    <n v="0"/>
    <n v="0"/>
    <n v="0"/>
    <n v="0"/>
    <n v="0"/>
    <n v="0"/>
    <n v="9453.5"/>
    <n v="9453.5"/>
  </r>
  <r>
    <x v="0"/>
    <x v="2"/>
    <x v="14"/>
    <x v="1"/>
    <x v="0"/>
    <s v="Valoracion fortalecimiento y revitalizacion de los idiomas ciencias y saberes ancestrales"/>
    <x v="0"/>
    <s v="Implementación de la Etnoeducación Afroecuatoriana"/>
    <x v="0"/>
    <n v="202"/>
    <s v="Prestamos Externos"/>
    <n v="8888"/>
    <n v="8888"/>
    <x v="1"/>
    <x v="12"/>
    <s v="Edición, Impresión, Reproducción, Publicaciones, Suscripciones, Fotocopiado, Traducción, Empastado, Enmarcación, Serigrafía, Fotografía, Carnetización, Filmación e Imágenes Satelitales."/>
    <n v="1837.51"/>
    <n v="1837.51"/>
    <n v="0"/>
    <n v="0"/>
    <n v="1837.51"/>
    <n v="0"/>
    <n v="0"/>
    <n v="0"/>
    <n v="0"/>
    <n v="0"/>
    <n v="0"/>
    <n v="0"/>
    <n v="0"/>
    <n v="0"/>
    <n v="0"/>
    <n v="0"/>
    <n v="1837.51"/>
    <n v="1837.51"/>
  </r>
  <r>
    <x v="0"/>
    <x v="2"/>
    <x v="14"/>
    <x v="0"/>
    <x v="0"/>
    <s v="Valoracion fortalecimiento y revitalizacion de los idiomas ciencias y saberes ancestrales"/>
    <x v="0"/>
    <s v="Implementación de la Etnoeducación Afroecuatoriana"/>
    <x v="0"/>
    <n v="202"/>
    <s v="Prestamos Externos"/>
    <n v="8888"/>
    <n v="8888"/>
    <x v="1"/>
    <x v="13"/>
    <s v="Difusion Informacion y Publicidad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2"/>
    <x v="15"/>
    <x v="0"/>
    <x v="0"/>
    <s v="Valoracion fortalecimiento y revitalizacion de los idiomas ciencias y saberes ancestrales"/>
    <x v="0"/>
    <s v="Implementación de la Etnoeducación Afroecuatoriana"/>
    <x v="0"/>
    <n v="202"/>
    <s v="Prestamos Externos"/>
    <n v="8888"/>
    <n v="8888"/>
    <x v="1"/>
    <x v="6"/>
    <s v="Viáticos y subsistencia en el interior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0"/>
    <x v="2"/>
    <x v="16"/>
    <x v="0"/>
    <x v="0"/>
    <s v="Valoracion fortalecimiento y revitalizacion de los idiomas ciencias y saberes ancestrales"/>
    <x v="0"/>
    <s v="Implementación de la Etnoeducación Afroecuatoriana"/>
    <x v="0"/>
    <n v="202"/>
    <s v="Prestamos Externos"/>
    <n v="8888"/>
    <n v="8888"/>
    <x v="1"/>
    <x v="6"/>
    <s v="Viáticos y subsistencia en el interior"/>
    <n v="413.2"/>
    <n v="0"/>
    <n v="413.2"/>
    <n v="413.2"/>
    <n v="0"/>
    <n v="0"/>
    <n v="0"/>
    <n v="0"/>
    <n v="0"/>
    <n v="198"/>
    <n v="215.2"/>
    <n v="0"/>
    <n v="0"/>
    <n v="0"/>
    <n v="0"/>
    <n v="0"/>
    <n v="0"/>
    <n v="413.2"/>
  </r>
  <r>
    <x v="0"/>
    <x v="2"/>
    <x v="17"/>
    <x v="0"/>
    <x v="0"/>
    <s v="Valoracion fortalecimiento y revitalizacion de los idiomas ciencias y saberes ancestrales"/>
    <x v="0"/>
    <s v="Implementación de la Etnoeducación Afroecuatoriana"/>
    <x v="0"/>
    <n v="202"/>
    <s v="Prestamos Externos"/>
    <n v="8888"/>
    <n v="8888"/>
    <x v="1"/>
    <x v="8"/>
    <s v="Honorarios por Contratos Civiles de Servicios"/>
    <n v="9696"/>
    <n v="4848"/>
    <n v="4848"/>
    <n v="4848"/>
    <n v="4848"/>
    <n v="0"/>
    <n v="0"/>
    <n v="0"/>
    <n v="0"/>
    <n v="0"/>
    <n v="0"/>
    <n v="0"/>
    <n v="0"/>
    <n v="0"/>
    <n v="2424"/>
    <n v="2424"/>
    <n v="4848"/>
    <n v="9696"/>
  </r>
  <r>
    <x v="0"/>
    <x v="2"/>
    <x v="18"/>
    <x v="0"/>
    <x v="0"/>
    <s v="Valoracion fortalecimiento y revitalizacion de los idiomas ciencias y saberes ancestrales"/>
    <x v="0"/>
    <s v="Implementación de la Etnoeducación Afroecuatoriana"/>
    <x v="0"/>
    <n v="202"/>
    <s v="Prestamos Externos"/>
    <n v="8888"/>
    <n v="8888"/>
    <x v="1"/>
    <x v="8"/>
    <s v="Honorarios por Contratos Civiles de Servicios"/>
    <n v="31844"/>
    <n v="3352"/>
    <n v="28492"/>
    <n v="25140"/>
    <n v="6704"/>
    <n v="0"/>
    <n v="0"/>
    <n v="0"/>
    <n v="3352"/>
    <n v="3352"/>
    <n v="6704"/>
    <n v="6704"/>
    <n v="3352"/>
    <n v="0"/>
    <n v="0"/>
    <n v="1676"/>
    <n v="6704"/>
    <n v="31844"/>
  </r>
  <r>
    <x v="1"/>
    <x v="3"/>
    <x v="19"/>
    <x v="0"/>
    <x v="0"/>
    <s v="Valoracion fortalecimiento y revitalizacion de los idiomas ciencias y saberes ancestrales"/>
    <x v="0"/>
    <s v="Implementación de la Etnoeducación Afroecuatoriana"/>
    <x v="0"/>
    <n v="202"/>
    <s v="Prestamos Externos"/>
    <n v="8888"/>
    <n v="8888"/>
    <x v="0"/>
    <x v="0"/>
    <s v="Decimotercer Sueldo"/>
    <n v="1638.7600000000002"/>
    <n v="0"/>
    <n v="0"/>
    <n v="0"/>
    <n v="1638.7600000000002"/>
    <n v="0"/>
    <n v="0"/>
    <n v="0"/>
    <n v="0"/>
    <n v="0"/>
    <n v="0"/>
    <n v="0"/>
    <n v="0"/>
    <n v="0"/>
    <n v="0"/>
    <n v="0"/>
    <n v="1638.7600000000002"/>
    <n v="1638.7600000000002"/>
  </r>
  <r>
    <x v="1"/>
    <x v="3"/>
    <x v="19"/>
    <x v="0"/>
    <x v="0"/>
    <s v="Valoracion fortalecimiento y revitalizacion de los idiomas ciencias y saberes ancestrales"/>
    <x v="0"/>
    <s v="Implementación de la Etnoeducación Afroecuatoriana"/>
    <x v="0"/>
    <n v="202"/>
    <s v="Prestamos Externos"/>
    <n v="8888"/>
    <n v="8888"/>
    <x v="0"/>
    <x v="1"/>
    <s v="Decimocuarto Sueldo"/>
    <n v="440"/>
    <n v="0"/>
    <n v="251.25"/>
    <n v="251.25"/>
    <n v="188.75"/>
    <n v="0"/>
    <n v="0"/>
    <n v="0"/>
    <n v="0"/>
    <n v="0"/>
    <n v="0"/>
    <n v="0"/>
    <n v="251.25"/>
    <n v="0"/>
    <n v="0"/>
    <n v="0"/>
    <n v="188.75"/>
    <n v="440"/>
  </r>
  <r>
    <x v="1"/>
    <x v="3"/>
    <x v="19"/>
    <x v="0"/>
    <x v="0"/>
    <s v="Valoracion fortalecimiento y revitalizacion de los idiomas ciencias y saberes ancestrales"/>
    <x v="0"/>
    <s v="Implementación de la Etnoeducación Afroecuatoriana"/>
    <x v="0"/>
    <n v="202"/>
    <s v="Prestamos Externos"/>
    <n v="8888"/>
    <n v="8888"/>
    <x v="0"/>
    <x v="2"/>
    <s v="Servicios Personales por Contrato"/>
    <n v="19665.079999999998"/>
    <n v="0"/>
    <n v="17989.07"/>
    <n v="17989.07"/>
    <n v="1676.0099999999984"/>
    <n v="0"/>
    <n v="1229.07"/>
    <n v="3352"/>
    <n v="1676"/>
    <n v="1676"/>
    <n v="1676"/>
    <n v="1676"/>
    <n v="1676"/>
    <n v="1676"/>
    <n v="1676"/>
    <n v="1676"/>
    <n v="1676.01"/>
    <n v="19665.079999999998"/>
  </r>
  <r>
    <x v="1"/>
    <x v="3"/>
    <x v="19"/>
    <x v="0"/>
    <x v="0"/>
    <s v="Valoracion fortalecimiento y revitalizacion de los idiomas ciencias y saberes ancestrales"/>
    <x v="0"/>
    <s v="Implementación de la Etnoeducación Afroecuatoriana"/>
    <x v="0"/>
    <n v="202"/>
    <s v="Prestamos Externos"/>
    <n v="8888"/>
    <n v="8888"/>
    <x v="0"/>
    <x v="3"/>
    <s v="Aporte Patronal"/>
    <n v="1897.66"/>
    <n v="0"/>
    <n v="1735.91"/>
    <n v="1735.91"/>
    <n v="161.75"/>
    <n v="0"/>
    <n v="118.61"/>
    <n v="323.45999999999998"/>
    <n v="161.72999999999999"/>
    <n v="161.72999999999999"/>
    <n v="161.72999999999999"/>
    <n v="161.72999999999999"/>
    <n v="161.72999999999999"/>
    <n v="161.72999999999999"/>
    <n v="161.72999999999999"/>
    <n v="161.72999999999999"/>
    <n v="161.75"/>
    <n v="1897.66"/>
  </r>
  <r>
    <x v="1"/>
    <x v="3"/>
    <x v="19"/>
    <x v="0"/>
    <x v="0"/>
    <s v="Valoracion fortalecimiento y revitalizacion de los idiomas ciencias y saberes ancestrales"/>
    <x v="0"/>
    <s v="Implementación de la Etnoeducación Afroecuatoriana"/>
    <x v="0"/>
    <n v="202"/>
    <s v="Prestamos Externos"/>
    <n v="8888"/>
    <n v="8888"/>
    <x v="0"/>
    <x v="4"/>
    <s v="Fondos de reserva"/>
    <n v="1638.1000000000004"/>
    <n v="0"/>
    <n v="0"/>
    <n v="0"/>
    <n v="1638.1000000000004"/>
    <n v="0"/>
    <n v="0"/>
    <n v="0"/>
    <n v="0"/>
    <n v="0"/>
    <n v="0"/>
    <n v="0"/>
    <n v="0"/>
    <n v="0"/>
    <n v="0"/>
    <n v="0"/>
    <n v="1638.1000000000004"/>
    <n v="1638.1000000000004"/>
  </r>
  <r>
    <x v="1"/>
    <x v="3"/>
    <x v="19"/>
    <x v="0"/>
    <x v="0"/>
    <s v="Valoracion fortalecimiento y revitalizacion de los idiomas ciencias y saberes ancestrales"/>
    <x v="0"/>
    <s v="Implementación de la Etnoeducación Afroecuatoriana"/>
    <x v="0"/>
    <n v="202"/>
    <s v="Prestamos Externos"/>
    <n v="8888"/>
    <n v="8888"/>
    <x v="0"/>
    <x v="5"/>
    <s v="Compensación por Vacaciones no Gozadas por Cesación de Funciones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"/>
    <x v="3"/>
    <x v="19"/>
    <x v="0"/>
    <x v="0"/>
    <s v="Valoracion fortalecimiento y revitalizacion de los idiomas ciencias y saberes ancestrales"/>
    <x v="0"/>
    <s v="Implementación de la Etnoeducación Afroecuatoriana"/>
    <x v="0"/>
    <n v="202"/>
    <s v="Prestamos Externos"/>
    <n v="8888"/>
    <n v="8888"/>
    <x v="1"/>
    <x v="8"/>
    <s v="Honorarios por Contratos Civiles de Servicios"/>
    <n v="10908"/>
    <n v="2424"/>
    <n v="8484"/>
    <n v="8484"/>
    <n v="2424"/>
    <n v="0"/>
    <n v="0"/>
    <n v="0"/>
    <n v="0"/>
    <n v="1212"/>
    <n v="1212"/>
    <n v="1212"/>
    <n v="1212"/>
    <n v="1212"/>
    <n v="1212"/>
    <n v="1212"/>
    <n v="2424"/>
    <n v="10908"/>
  </r>
  <r>
    <x v="1"/>
    <x v="3"/>
    <x v="20"/>
    <x v="2"/>
    <x v="0"/>
    <s v="Valoracion fortalecimiento y revitalizacion de los idiomas ciencias y saberes ancestrales"/>
    <x v="0"/>
    <s v="Implementación de la Etnoeducación Afroecuatoriana"/>
    <x v="0"/>
    <n v="202"/>
    <s v="Prestamos Externos"/>
    <n v="8888"/>
    <n v="8888"/>
    <x v="3"/>
    <x v="14"/>
    <s v="Construcciones y edificaciones"/>
    <n v="90911.87"/>
    <n v="90911.87"/>
    <n v="0"/>
    <n v="0"/>
    <n v="90911.87"/>
    <n v="0"/>
    <n v="0"/>
    <n v="0"/>
    <n v="0"/>
    <n v="0"/>
    <n v="0"/>
    <n v="0"/>
    <n v="0"/>
    <n v="0"/>
    <n v="0"/>
    <s v="Se va a realizar un anticipo del 50% que corresponde al valor de $45.455,94"/>
    <n v="90911.87"/>
    <n v="90911.87"/>
  </r>
  <r>
    <x v="1"/>
    <x v="3"/>
    <x v="20"/>
    <x v="3"/>
    <x v="0"/>
    <s v="Valoracion fortalecimiento y revitalizacion de los idiomas ciencias y saberes ancestrales"/>
    <x v="0"/>
    <s v="Implementación de la Etnoeducación Afroecuatoriana"/>
    <x v="0"/>
    <n v="202"/>
    <s v="Prestamos Externos"/>
    <n v="8888"/>
    <n v="8888"/>
    <x v="3"/>
    <x v="14"/>
    <s v="Construcciones y edificaciones"/>
    <n v="161799.32999999999"/>
    <n v="161799.32999999999"/>
    <n v="0"/>
    <n v="0"/>
    <n v="161799.32999999999"/>
    <n v="0"/>
    <n v="0"/>
    <n v="0"/>
    <n v="0"/>
    <n v="0"/>
    <n v="0"/>
    <n v="0"/>
    <n v="0"/>
    <n v="0"/>
    <n v="0"/>
    <s v="Se va a realizar un anticipo del 50% que corresponde al valor de $80.899,67"/>
    <n v="161799.32999999999"/>
    <n v="161799.32999999999"/>
  </r>
  <r>
    <x v="1"/>
    <x v="3"/>
    <x v="20"/>
    <x v="4"/>
    <x v="0"/>
    <s v="Valoracion fortalecimiento y revitalizacion de los idiomas ciencias y saberes ancestrales"/>
    <x v="0"/>
    <s v="Implementación de la Etnoeducación Afroecuatoriana"/>
    <x v="0"/>
    <n v="202"/>
    <s v="Prestamos Externos"/>
    <n v="8888"/>
    <n v="8888"/>
    <x v="3"/>
    <x v="14"/>
    <s v="Construcciones y edificaciones"/>
    <n v="124692.12"/>
    <n v="62476.06"/>
    <n v="62216.06"/>
    <n v="0"/>
    <n v="124692.12"/>
    <n v="0"/>
    <n v="0"/>
    <n v="0"/>
    <n v="0"/>
    <n v="0"/>
    <n v="0"/>
    <n v="0"/>
    <n v="0"/>
    <n v="0"/>
    <s v="Se va a realizar un anticipo del 50% que corresponde al valor de $62.346,06"/>
    <n v="0"/>
    <n v="124692.12"/>
    <n v="124692.12"/>
  </r>
  <r>
    <x v="1"/>
    <x v="3"/>
    <x v="20"/>
    <x v="5"/>
    <x v="0"/>
    <s v="Valoracion fortalecimiento y revitalizacion de los idiomas ciencias y saberes ancestrales"/>
    <x v="0"/>
    <s v="Implementación de la Etnoeducación Afroecuatoriana"/>
    <x v="0"/>
    <n v="202"/>
    <s v="Prestamos Externos"/>
    <n v="8888"/>
    <n v="8888"/>
    <x v="3"/>
    <x v="14"/>
    <s v="Construcciones y edificaciones"/>
    <n v="73369.42"/>
    <n v="36702.129999999997"/>
    <n v="36667.29"/>
    <n v="0"/>
    <n v="73369.42"/>
    <n v="0"/>
    <n v="0"/>
    <n v="0"/>
    <n v="0"/>
    <n v="0"/>
    <n v="0"/>
    <n v="0"/>
    <n v="0"/>
    <n v="0"/>
    <s v="Se va a realizar un anticipo del 50% que corresponde al valor de $36.684,71"/>
    <n v="0"/>
    <n v="73369.42"/>
    <n v="73369.42"/>
  </r>
  <r>
    <x v="1"/>
    <x v="3"/>
    <x v="20"/>
    <x v="6"/>
    <x v="0"/>
    <s v="Valoracion fortalecimiento y revitalizacion de los idiomas ciencias y saberes ancestrales"/>
    <x v="0"/>
    <s v="Implementación de la Etnoeducación Afroecuatoriana"/>
    <x v="0"/>
    <n v="202"/>
    <s v="Prestamos Externos"/>
    <n v="8888"/>
    <n v="8888"/>
    <x v="3"/>
    <x v="14"/>
    <s v="Construcciones y edificaciones"/>
    <n v="98732.34"/>
    <n v="829.91"/>
    <n v="97902.43"/>
    <n v="0"/>
    <n v="98732.34"/>
    <n v="0"/>
    <n v="0"/>
    <n v="0"/>
    <n v="0"/>
    <n v="0"/>
    <n v="0"/>
    <n v="0"/>
    <n v="0"/>
    <n v="0"/>
    <s v="Se va a realizar un anticipo del 50% que corresponde al valor de $49.366,17"/>
    <n v="0"/>
    <n v="98732.34"/>
    <n v="98732.34"/>
  </r>
  <r>
    <x v="1"/>
    <x v="3"/>
    <x v="20"/>
    <x v="7"/>
    <x v="0"/>
    <s v="Valoracion fortalecimiento y revitalizacion de los idiomas ciencias y saberes ancestrales"/>
    <x v="0"/>
    <s v="Implementación de la Etnoeducación Afroecuatoriana"/>
    <x v="0"/>
    <n v="202"/>
    <s v="Prestamos Externos"/>
    <n v="8888"/>
    <n v="8888"/>
    <x v="3"/>
    <x v="14"/>
    <s v="Construcciones y edificaciones"/>
    <n v="175849.45"/>
    <n v="175849.45"/>
    <n v="0"/>
    <n v="0"/>
    <n v="175849.45"/>
    <n v="0"/>
    <n v="0"/>
    <n v="0"/>
    <n v="0"/>
    <n v="0"/>
    <n v="0"/>
    <n v="0"/>
    <n v="0"/>
    <n v="0"/>
    <n v="0"/>
    <s v="Se va a realizar un anticipo del 50% que corresponde al valor de $87.924,73"/>
    <n v="175849.45"/>
    <n v="175849.45"/>
  </r>
  <r>
    <x v="1"/>
    <x v="3"/>
    <x v="20"/>
    <x v="8"/>
    <x v="0"/>
    <s v="Valoracion fortalecimiento y revitalizacion de los idiomas ciencias y saberes ancestrales"/>
    <x v="0"/>
    <s v="Implementación de la Etnoeducación Afroecuatoriana"/>
    <x v="0"/>
    <n v="202"/>
    <s v="Prestamos Externos"/>
    <n v="8888"/>
    <n v="8888"/>
    <x v="3"/>
    <x v="14"/>
    <s v="Construcciones y edificaciones"/>
    <n v="18221.439999999999"/>
    <n v="18221.440000000002"/>
    <n v="0"/>
    <n v="0"/>
    <n v="18221.439999999999"/>
    <n v="0"/>
    <n v="0"/>
    <n v="0"/>
    <n v="0"/>
    <n v="0"/>
    <n v="0"/>
    <n v="0"/>
    <n v="0"/>
    <n v="0"/>
    <n v="0"/>
    <s v="Se va a realizar un anticipo del 30% que corresponde al valor de $5,466,43"/>
    <n v="18221.440000000002"/>
    <n v="18221.440000000002"/>
  </r>
  <r>
    <x v="1"/>
    <x v="3"/>
    <x v="21"/>
    <x v="0"/>
    <x v="0"/>
    <s v="Valoracion fortalecimiento y revitalizacion de los idiomas ciencias y saberes ancestrales"/>
    <x v="0"/>
    <s v="Implementación de la Etnoeducación Afroecuatoriana"/>
    <x v="0"/>
    <n v="202"/>
    <s v="Prestamos Externos"/>
    <n v="8888"/>
    <n v="8888"/>
    <x v="1"/>
    <x v="6"/>
    <s v="Viáticos y subsistencia en el interior"/>
    <n v="1260"/>
    <n v="0"/>
    <n v="640"/>
    <n v="640"/>
    <n v="620"/>
    <n v="0"/>
    <n v="0"/>
    <n v="320"/>
    <n v="320"/>
    <n v="0"/>
    <n v="0"/>
    <n v="0"/>
    <n v="0"/>
    <n v="0"/>
    <n v="0"/>
    <n v="0"/>
    <n v="620"/>
    <n v="1260"/>
  </r>
  <r>
    <x v="1"/>
    <x v="3"/>
    <x v="22"/>
    <x v="0"/>
    <x v="0"/>
    <s v="Valoracion fortalecimiento y revitalizacion de los idiomas ciencias y saberes ancestrales"/>
    <x v="0"/>
    <s v="Implementación de la Etnoeducación Afroecuatoriana"/>
    <x v="0"/>
    <n v="202"/>
    <s v="Prestamos Externos"/>
    <n v="8888"/>
    <n v="8888"/>
    <x v="1"/>
    <x v="8"/>
    <s v="Honorarios por Contratos Civiles de Servicios"/>
    <n v="14544"/>
    <n v="14544"/>
    <n v="0"/>
    <n v="0"/>
    <n v="14544"/>
    <n v="0"/>
    <n v="0"/>
    <n v="0"/>
    <n v="0"/>
    <n v="0"/>
    <n v="0"/>
    <n v="0"/>
    <n v="0"/>
    <n v="0"/>
    <n v="0"/>
    <n v="0"/>
    <n v="14544"/>
    <n v="14544"/>
  </r>
  <r>
    <x v="1"/>
    <x v="3"/>
    <x v="23"/>
    <x v="0"/>
    <x v="0"/>
    <s v="Valoracion fortalecimiento y revitalizacion de los idiomas ciencias y saberes ancestrales"/>
    <x v="0"/>
    <s v="Implementación de la Etnoeducación Afroecuatoriana"/>
    <x v="0"/>
    <n v="202"/>
    <s v="Prestamos Externos"/>
    <n v="8888"/>
    <n v="8888"/>
    <x v="1"/>
    <x v="7"/>
    <s v="Pasajes al interior"/>
    <n v="150"/>
    <n v="0"/>
    <n v="0"/>
    <n v="0"/>
    <n v="150"/>
    <n v="0"/>
    <n v="0"/>
    <n v="0"/>
    <n v="0"/>
    <n v="0"/>
    <n v="0"/>
    <n v="0"/>
    <n v="0"/>
    <n v="0"/>
    <n v="0"/>
    <n v="0"/>
    <n v="150"/>
    <n v="15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I19" firstHeaderRow="0" firstDataRow="1" firstDataCol="4"/>
  <pivotFields count="34">
    <pivotField showAll="0"/>
    <pivotField showAll="0"/>
    <pivotField showAll="0"/>
    <pivotField showAll="0"/>
    <pivotField axis="axisRow" outline="0" showAll="0" defaultSubtotal="0">
      <items count="1">
        <item x="0"/>
      </items>
    </pivotField>
    <pivotField showAll="0"/>
    <pivotField axis="axisRow" outline="0" showAll="0" defaultSubtotal="0">
      <items count="1">
        <item x="0"/>
      </items>
    </pivotField>
    <pivotField showAll="0"/>
    <pivotField showAll="0"/>
    <pivotField showAll="0"/>
    <pivotField showAll="0"/>
    <pivotField showAll="0"/>
    <pivotField showAll="0"/>
    <pivotField name="Grupo de " axis="axisRow" outline="0" showAll="0" defaultSubtotal="0">
      <items count="4">
        <item x="0"/>
        <item x="1"/>
        <item x="3"/>
        <item x="2"/>
      </items>
    </pivotField>
    <pivotField name="Ítem" axis="axisRow" outline="0" showAll="0" defaultSubtotal="0">
      <items count="15">
        <item x="0"/>
        <item x="1"/>
        <item x="2"/>
        <item x="3"/>
        <item x="4"/>
        <item x="5"/>
        <item x="13"/>
        <item x="7"/>
        <item x="6"/>
        <item x="9"/>
        <item x="8"/>
        <item x="14"/>
        <item x="10"/>
        <item x="11"/>
        <item x="12"/>
      </items>
    </pivotField>
    <pivotField showAll="0"/>
    <pivotField dataField="1" numFmtId="4" showAll="0"/>
    <pivotField dataField="1" showAll="0"/>
    <pivotField dataField="1" showAll="0"/>
    <pivotField dataField="1"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dataField="1" showAll="0"/>
    <pivotField numFmtId="4" showAll="0"/>
    <pivotField numFmtId="4" showAll="0"/>
    <pivotField numFmtId="4" showAll="0"/>
    <pivotField numFmtId="4" showAll="0"/>
    <pivotField numFmtId="4" showAll="0" defaultSubtotal="0"/>
  </pivotFields>
  <rowFields count="4">
    <field x="4"/>
    <field x="6"/>
    <field x="13"/>
    <field x="14"/>
  </rowFields>
  <rowItems count="16">
    <i>
      <x/>
      <x/>
      <x/>
      <x/>
    </i>
    <i r="3">
      <x v="1"/>
    </i>
    <i r="3">
      <x v="2"/>
    </i>
    <i r="3">
      <x v="3"/>
    </i>
    <i r="3">
      <x v="4"/>
    </i>
    <i r="3">
      <x v="5"/>
    </i>
    <i r="2">
      <x v="1"/>
      <x v="6"/>
    </i>
    <i r="3">
      <x v="7"/>
    </i>
    <i r="3">
      <x v="8"/>
    </i>
    <i r="3">
      <x v="9"/>
    </i>
    <i r="3">
      <x v="10"/>
    </i>
    <i r="3">
      <x v="13"/>
    </i>
    <i r="3">
      <x v="14"/>
    </i>
    <i r="2">
      <x v="2"/>
      <x v="11"/>
    </i>
    <i r="2">
      <x v="3"/>
      <x v="12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a de Codificado" fld="16" baseField="0" baseItem="0"/>
    <dataField name="Suma de Certificado" fld="17" baseField="0" baseItem="0"/>
    <dataField name="Suma de Compromiso" fld="18" baseField="0" baseItem="0"/>
    <dataField name="Suma de Devengado" fld="19" baseField="0" baseItem="0"/>
    <dataField name="Suma de Ago" fld="28" baseField="4" baseItem="0"/>
  </dataFields>
  <formats count="1">
    <format dxfId="119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aDinámica3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I36" firstHeaderRow="0" firstDataRow="1" firstDataCol="5"/>
  <pivotFields count="34">
    <pivotField axis="axisRow" outline="0" showAll="0" defaultSubtotal="0">
      <items count="2">
        <item x="0"/>
        <item x="1"/>
      </items>
    </pivotField>
    <pivotField axis="axisRow" outline="0" showAll="0" defaultSubtotal="0">
      <items count="4">
        <item x="0"/>
        <item x="1"/>
        <item x="2"/>
        <item x="3"/>
      </items>
    </pivotField>
    <pivotField axis="axisRow" outline="0" showAll="0" defaultSubtotal="0">
      <items count="29">
        <item x="0"/>
        <item x="1"/>
        <item x="2"/>
        <item x="3"/>
        <item x="4"/>
        <item m="1" x="25"/>
        <item x="5"/>
        <item x="6"/>
        <item x="7"/>
        <item x="8"/>
        <item x="9"/>
        <item x="10"/>
        <item m="1" x="27"/>
        <item x="11"/>
        <item x="12"/>
        <item x="13"/>
        <item x="14"/>
        <item x="15"/>
        <item x="16"/>
        <item m="1" x="26"/>
        <item x="17"/>
        <item x="18"/>
        <item m="1" x="28"/>
        <item x="19"/>
        <item x="20"/>
        <item x="22"/>
        <item x="21"/>
        <item x="23"/>
        <item m="1" x="24"/>
      </items>
    </pivotField>
    <pivotField axis="axisRow" outline="0" showAll="0" defaultSubtotal="0">
      <items count="14">
        <item m="1" x="12"/>
        <item m="1" x="10"/>
        <item x="4"/>
        <item m="1" x="11"/>
        <item x="5"/>
        <item x="6"/>
        <item x="7"/>
        <item m="1" x="9"/>
        <item x="0"/>
        <item m="1" x="13"/>
        <item x="2"/>
        <item x="3"/>
        <item x="8"/>
        <item x="1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ame="Grupo de " axis="axisRow" outline="0" showAll="0" defaultSubtotal="0">
      <items count="4">
        <item x="0"/>
        <item x="1"/>
        <item x="3"/>
        <item x="2"/>
      </items>
    </pivotField>
    <pivotField showAll="0"/>
    <pivotField showAll="0"/>
    <pivotField dataField="1" numFmtId="4" showAll="0"/>
    <pivotField dataField="1" showAll="0"/>
    <pivotField dataField="1" showAll="0"/>
    <pivotField dataField="1"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showAll="0"/>
    <pivotField showAll="0"/>
    <pivotField numFmtId="4" showAll="0"/>
    <pivotField numFmtId="4" showAll="0"/>
    <pivotField numFmtId="4" showAll="0"/>
  </pivotFields>
  <rowFields count="5">
    <field x="0"/>
    <field x="1"/>
    <field x="2"/>
    <field x="3"/>
    <field x="13"/>
  </rowFields>
  <rowItems count="33">
    <i>
      <x/>
      <x/>
      <x/>
      <x v="8"/>
      <x/>
    </i>
    <i r="2">
      <x v="1"/>
      <x v="8"/>
      <x v="1"/>
    </i>
    <i r="2">
      <x v="2"/>
      <x v="8"/>
      <x v="1"/>
    </i>
    <i r="2">
      <x v="3"/>
      <x v="8"/>
      <x v="1"/>
    </i>
    <i r="2">
      <x v="4"/>
      <x v="8"/>
      <x v="1"/>
    </i>
    <i r="2">
      <x v="6"/>
      <x v="8"/>
      <x v="1"/>
    </i>
    <i r="1">
      <x v="1"/>
      <x v="7"/>
      <x v="8"/>
      <x v="1"/>
    </i>
    <i r="2">
      <x v="8"/>
      <x v="8"/>
      <x v="1"/>
    </i>
    <i r="2">
      <x v="9"/>
      <x v="8"/>
      <x v="1"/>
    </i>
    <i r="2">
      <x v="10"/>
      <x v="8"/>
      <x v="1"/>
    </i>
    <i r="2">
      <x v="11"/>
      <x v="8"/>
      <x v="1"/>
    </i>
    <i r="1">
      <x v="2"/>
      <x v="13"/>
      <x v="8"/>
      <x v="1"/>
    </i>
    <i r="2">
      <x v="14"/>
      <x v="8"/>
      <x v="1"/>
    </i>
    <i r="2">
      <x v="15"/>
      <x v="8"/>
      <x v="3"/>
    </i>
    <i r="2">
      <x v="16"/>
      <x v="8"/>
      <x v="1"/>
    </i>
    <i r="3">
      <x v="13"/>
      <x v="1"/>
    </i>
    <i r="2">
      <x v="17"/>
      <x v="8"/>
      <x v="1"/>
    </i>
    <i r="2">
      <x v="18"/>
      <x v="8"/>
      <x v="1"/>
    </i>
    <i r="2">
      <x v="20"/>
      <x v="8"/>
      <x v="1"/>
    </i>
    <i r="2">
      <x v="21"/>
      <x v="8"/>
      <x v="1"/>
    </i>
    <i>
      <x v="1"/>
      <x v="3"/>
      <x v="23"/>
      <x v="8"/>
      <x/>
    </i>
    <i r="4">
      <x v="1"/>
    </i>
    <i r="2">
      <x v="24"/>
      <x v="2"/>
      <x v="2"/>
    </i>
    <i r="3">
      <x v="4"/>
      <x v="2"/>
    </i>
    <i r="3">
      <x v="5"/>
      <x v="2"/>
    </i>
    <i r="3">
      <x v="6"/>
      <x v="2"/>
    </i>
    <i r="3">
      <x v="10"/>
      <x v="2"/>
    </i>
    <i r="3">
      <x v="11"/>
      <x v="2"/>
    </i>
    <i r="3">
      <x v="12"/>
      <x v="2"/>
    </i>
    <i r="2">
      <x v="25"/>
      <x v="8"/>
      <x v="1"/>
    </i>
    <i r="2">
      <x v="26"/>
      <x v="8"/>
      <x v="1"/>
    </i>
    <i r="2">
      <x v="27"/>
      <x v="8"/>
      <x v="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a de Codificado" fld="16" baseField="0" baseItem="0"/>
    <dataField name="Suma de Certificado" fld="17" baseField="0" baseItem="0"/>
    <dataField name="Suma de Compromiso" fld="18" baseField="0" baseItem="0"/>
    <dataField name="Suma de Devengado" fld="19" baseField="0" baseItem="0"/>
  </dataFields>
  <formats count="115">
    <format dxfId="118">
      <pivotArea field="0" type="button" dataOnly="0" labelOnly="1" outline="0" axis="axisRow" fieldPosition="0"/>
    </format>
    <format dxfId="117">
      <pivotArea dataOnly="0" labelOnly="1" fieldPosition="0">
        <references count="1">
          <reference field="0" count="0"/>
        </references>
      </pivotArea>
    </format>
    <format dxfId="116">
      <pivotArea dataOnly="0" labelOnly="1" grandRow="1" outline="0" fieldPosition="0"/>
    </format>
    <format dxfId="115">
      <pivotArea field="1" type="button" dataOnly="0" labelOnly="1" outline="0" axis="axisRow" fieldPosition="1"/>
    </format>
    <format dxfId="114">
      <pivotArea field="2" type="button" dataOnly="0" labelOnly="1" outline="0" axis="axisRow" fieldPosition="2"/>
    </format>
    <format dxfId="113">
      <pivotArea field="2" type="button" dataOnly="0" labelOnly="1" outline="0" axis="axisRow" fieldPosition="2"/>
    </format>
    <format dxfId="112">
      <pivotArea field="2" type="button" dataOnly="0" labelOnly="1" outline="0" axis="axisRow" fieldPosition="2"/>
    </format>
    <format dxfId="111">
      <pivotArea field="1" type="button" dataOnly="0" labelOnly="1" outline="0" axis="axisRow" fieldPosition="1"/>
    </format>
    <format dxfId="110">
      <pivotArea field="0" type="button" dataOnly="0" labelOnly="1" outline="0" axis="axisRow" fieldPosition="0"/>
    </format>
    <format dxfId="109">
      <pivotArea dataOnly="0" labelOnly="1" fieldPosition="0">
        <references count="1">
          <reference field="0" count="0"/>
        </references>
      </pivotArea>
    </format>
    <format dxfId="108">
      <pivotArea dataOnly="0" labelOnly="1" grandRow="1" outline="0" fieldPosition="0"/>
    </format>
    <format dxfId="107">
      <pivotArea field="3" type="button" dataOnly="0" labelOnly="1" outline="0" axis="axisRow" fieldPosition="3"/>
    </format>
    <format dxfId="106">
      <pivotArea field="3" type="button" dataOnly="0" labelOnly="1" outline="0" axis="axisRow" fieldPosition="3"/>
    </format>
    <format dxfId="105">
      <pivotArea field="13" type="button" dataOnly="0" labelOnly="1" outline="0" axis="axisRow" fieldPosition="4"/>
    </format>
    <format dxfId="104">
      <pivotArea dataOnly="0" labelOnly="1" grandRow="1" outline="0" fieldPosition="0"/>
    </format>
    <format dxfId="103">
      <pivotArea dataOnly="0" labelOnly="1" fieldPosition="0">
        <references count="5">
          <reference field="0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8"/>
          </reference>
          <reference field="13" count="1">
            <x v="0"/>
          </reference>
        </references>
      </pivotArea>
    </format>
    <format dxfId="102">
      <pivotArea dataOnly="0" labelOnly="1" fieldPosition="0">
        <references count="5">
          <reference field="0" count="1" selected="0">
            <x v="0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8"/>
          </reference>
          <reference field="13" count="1">
            <x v="1"/>
          </reference>
        </references>
      </pivotArea>
    </format>
    <format dxfId="101">
      <pivotArea dataOnly="0" labelOnly="1" fieldPosition="0">
        <references count="5">
          <reference field="0" count="1" selected="0">
            <x v="0"/>
          </reference>
          <reference field="1" count="1" selected="0">
            <x v="0"/>
          </reference>
          <reference field="2" count="1" selected="0">
            <x v="2"/>
          </reference>
          <reference field="3" count="1" selected="0">
            <x v="8"/>
          </reference>
          <reference field="13" count="1">
            <x v="1"/>
          </reference>
        </references>
      </pivotArea>
    </format>
    <format dxfId="100">
      <pivotArea dataOnly="0" labelOnly="1" fieldPosition="0">
        <references count="5">
          <reference field="0" count="1" selected="0">
            <x v="0"/>
          </reference>
          <reference field="1" count="1" selected="0">
            <x v="0"/>
          </reference>
          <reference field="2" count="1" selected="0">
            <x v="3"/>
          </reference>
          <reference field="3" count="1" selected="0">
            <x v="8"/>
          </reference>
          <reference field="13" count="1">
            <x v="1"/>
          </reference>
        </references>
      </pivotArea>
    </format>
    <format dxfId="99">
      <pivotArea dataOnly="0" labelOnly="1" fieldPosition="0">
        <references count="5">
          <reference field="0" count="1" selected="0">
            <x v="0"/>
          </reference>
          <reference field="1" count="1" selected="0">
            <x v="0"/>
          </reference>
          <reference field="2" count="1" selected="0">
            <x v="4"/>
          </reference>
          <reference field="3" count="1" selected="0">
            <x v="8"/>
          </reference>
          <reference field="13" count="1">
            <x v="1"/>
          </reference>
        </references>
      </pivotArea>
    </format>
    <format dxfId="98">
      <pivotArea dataOnly="0" labelOnly="1" fieldPosition="0">
        <references count="5">
          <reference field="0" count="1" selected="0">
            <x v="0"/>
          </reference>
          <reference field="1" count="1" selected="0">
            <x v="0"/>
          </reference>
          <reference field="2" count="1" selected="0">
            <x v="6"/>
          </reference>
          <reference field="3" count="1" selected="0">
            <x v="8"/>
          </reference>
          <reference field="13" count="1">
            <x v="1"/>
          </reference>
        </references>
      </pivotArea>
    </format>
    <format dxfId="97">
      <pivotArea dataOnly="0" labelOnly="1" fieldPosition="0">
        <references count="5">
          <reference field="0" count="1" selected="0">
            <x v="0"/>
          </reference>
          <reference field="1" count="1" selected="0">
            <x v="1"/>
          </reference>
          <reference field="2" count="1" selected="0">
            <x v="7"/>
          </reference>
          <reference field="3" count="1" selected="0">
            <x v="8"/>
          </reference>
          <reference field="13" count="1">
            <x v="1"/>
          </reference>
        </references>
      </pivotArea>
    </format>
    <format dxfId="96">
      <pivotArea dataOnly="0" labelOnly="1" fieldPosition="0">
        <references count="5">
          <reference field="0" count="1" selected="0">
            <x v="0"/>
          </reference>
          <reference field="1" count="1" selected="0">
            <x v="1"/>
          </reference>
          <reference field="2" count="1" selected="0">
            <x v="8"/>
          </reference>
          <reference field="3" count="1" selected="0">
            <x v="8"/>
          </reference>
          <reference field="13" count="1">
            <x v="1"/>
          </reference>
        </references>
      </pivotArea>
    </format>
    <format dxfId="95">
      <pivotArea dataOnly="0" labelOnly="1" fieldPosition="0">
        <references count="5">
          <reference field="0" count="1" selected="0">
            <x v="0"/>
          </reference>
          <reference field="1" count="1" selected="0">
            <x v="1"/>
          </reference>
          <reference field="2" count="1" selected="0">
            <x v="9"/>
          </reference>
          <reference field="3" count="1" selected="0">
            <x v="8"/>
          </reference>
          <reference field="13" count="1">
            <x v="1"/>
          </reference>
        </references>
      </pivotArea>
    </format>
    <format dxfId="94">
      <pivotArea dataOnly="0" labelOnly="1" fieldPosition="0">
        <references count="5">
          <reference field="0" count="1" selected="0">
            <x v="0"/>
          </reference>
          <reference field="1" count="1" selected="0">
            <x v="1"/>
          </reference>
          <reference field="2" count="1" selected="0">
            <x v="10"/>
          </reference>
          <reference field="3" count="1" selected="0">
            <x v="8"/>
          </reference>
          <reference field="13" count="1">
            <x v="1"/>
          </reference>
        </references>
      </pivotArea>
    </format>
    <format dxfId="93">
      <pivotArea dataOnly="0" labelOnly="1" fieldPosition="0">
        <references count="5">
          <reference field="0" count="1" selected="0">
            <x v="0"/>
          </reference>
          <reference field="1" count="1" selected="0">
            <x v="1"/>
          </reference>
          <reference field="2" count="1" selected="0">
            <x v="11"/>
          </reference>
          <reference field="3" count="1" selected="0">
            <x v="8"/>
          </reference>
          <reference field="13" count="1">
            <x v="1"/>
          </reference>
        </references>
      </pivotArea>
    </format>
    <format dxfId="92">
      <pivotArea dataOnly="0" labelOnly="1" fieldPosition="0">
        <references count="5">
          <reference field="0" count="1" selected="0">
            <x v="0"/>
          </reference>
          <reference field="1" count="1" selected="0">
            <x v="2"/>
          </reference>
          <reference field="2" count="1" selected="0">
            <x v="13"/>
          </reference>
          <reference field="3" count="1" selected="0">
            <x v="8"/>
          </reference>
          <reference field="13" count="1">
            <x v="1"/>
          </reference>
        </references>
      </pivotArea>
    </format>
    <format dxfId="91">
      <pivotArea dataOnly="0" labelOnly="1" fieldPosition="0">
        <references count="5">
          <reference field="0" count="1" selected="0">
            <x v="0"/>
          </reference>
          <reference field="1" count="1" selected="0">
            <x v="2"/>
          </reference>
          <reference field="2" count="1" selected="0">
            <x v="14"/>
          </reference>
          <reference field="3" count="1" selected="0">
            <x v="8"/>
          </reference>
          <reference field="13" count="1">
            <x v="1"/>
          </reference>
        </references>
      </pivotArea>
    </format>
    <format dxfId="90">
      <pivotArea dataOnly="0" labelOnly="1" fieldPosition="0">
        <references count="5">
          <reference field="0" count="1" selected="0">
            <x v="0"/>
          </reference>
          <reference field="1" count="1" selected="0">
            <x v="2"/>
          </reference>
          <reference field="2" count="1" selected="0">
            <x v="15"/>
          </reference>
          <reference field="3" count="1" selected="0">
            <x v="8"/>
          </reference>
          <reference field="13" count="1">
            <x v="3"/>
          </reference>
        </references>
      </pivotArea>
    </format>
    <format dxfId="89">
      <pivotArea dataOnly="0" labelOnly="1" fieldPosition="0">
        <references count="5">
          <reference field="0" count="1" selected="0">
            <x v="0"/>
          </reference>
          <reference field="1" count="1" selected="0">
            <x v="2"/>
          </reference>
          <reference field="2" count="1" selected="0">
            <x v="16"/>
          </reference>
          <reference field="3" count="1" selected="0">
            <x v="8"/>
          </reference>
          <reference field="13" count="1">
            <x v="1"/>
          </reference>
        </references>
      </pivotArea>
    </format>
    <format dxfId="88">
      <pivotArea dataOnly="0" labelOnly="1" fieldPosition="0">
        <references count="5">
          <reference field="0" count="1" selected="0">
            <x v="0"/>
          </reference>
          <reference field="1" count="1" selected="0">
            <x v="2"/>
          </reference>
          <reference field="2" count="1" selected="0">
            <x v="17"/>
          </reference>
          <reference field="3" count="1" selected="0">
            <x v="8"/>
          </reference>
          <reference field="13" count="1">
            <x v="1"/>
          </reference>
        </references>
      </pivotArea>
    </format>
    <format dxfId="87">
      <pivotArea dataOnly="0" labelOnly="1" fieldPosition="0">
        <references count="5">
          <reference field="0" count="1" selected="0">
            <x v="0"/>
          </reference>
          <reference field="1" count="1" selected="0">
            <x v="2"/>
          </reference>
          <reference field="2" count="1" selected="0">
            <x v="18"/>
          </reference>
          <reference field="3" count="1" selected="0">
            <x v="8"/>
          </reference>
          <reference field="13" count="1">
            <x v="1"/>
          </reference>
        </references>
      </pivotArea>
    </format>
    <format dxfId="86">
      <pivotArea dataOnly="0" labelOnly="1" fieldPosition="0">
        <references count="5">
          <reference field="0" count="1" selected="0">
            <x v="0"/>
          </reference>
          <reference field="1" count="1" selected="0">
            <x v="2"/>
          </reference>
          <reference field="2" count="1" selected="0">
            <x v="20"/>
          </reference>
          <reference field="3" count="1" selected="0">
            <x v="8"/>
          </reference>
          <reference field="13" count="1">
            <x v="1"/>
          </reference>
        </references>
      </pivotArea>
    </format>
    <format dxfId="85">
      <pivotArea dataOnly="0" labelOnly="1" fieldPosition="0">
        <references count="5">
          <reference field="0" count="1" selected="0">
            <x v="0"/>
          </reference>
          <reference field="1" count="1" selected="0">
            <x v="2"/>
          </reference>
          <reference field="2" count="1" selected="0">
            <x v="21"/>
          </reference>
          <reference field="3" count="1" selected="0">
            <x v="8"/>
          </reference>
          <reference field="13" count="1">
            <x v="1"/>
          </reference>
        </references>
      </pivotArea>
    </format>
    <format dxfId="84">
      <pivotArea dataOnly="0" labelOnly="1" fieldPosition="0">
        <references count="5">
          <reference field="0" count="1" selected="0">
            <x v="1"/>
          </reference>
          <reference field="1" count="1" selected="0">
            <x v="3"/>
          </reference>
          <reference field="2" count="1" selected="0">
            <x v="23"/>
          </reference>
          <reference field="3" count="1" selected="0">
            <x v="8"/>
          </reference>
          <reference field="13" count="2">
            <x v="0"/>
            <x v="1"/>
          </reference>
        </references>
      </pivotArea>
    </format>
    <format dxfId="83">
      <pivotArea dataOnly="0" labelOnly="1" fieldPosition="0">
        <references count="5">
          <reference field="0" count="1" selected="0">
            <x v="1"/>
          </reference>
          <reference field="1" count="1" selected="0">
            <x v="3"/>
          </reference>
          <reference field="2" count="1" selected="0">
            <x v="24"/>
          </reference>
          <reference field="3" count="1" selected="0">
            <x v="0"/>
          </reference>
          <reference field="13" count="1">
            <x v="2"/>
          </reference>
        </references>
      </pivotArea>
    </format>
    <format dxfId="82">
      <pivotArea dataOnly="0" labelOnly="1" fieldPosition="0">
        <references count="5">
          <reference field="0" count="1" selected="0">
            <x v="1"/>
          </reference>
          <reference field="1" count="1" selected="0">
            <x v="3"/>
          </reference>
          <reference field="2" count="1" selected="0">
            <x v="24"/>
          </reference>
          <reference field="3" count="1" selected="0">
            <x v="1"/>
          </reference>
          <reference field="13" count="1">
            <x v="2"/>
          </reference>
        </references>
      </pivotArea>
    </format>
    <format dxfId="81">
      <pivotArea dataOnly="0" labelOnly="1" fieldPosition="0">
        <references count="5">
          <reference field="0" count="1" selected="0">
            <x v="1"/>
          </reference>
          <reference field="1" count="1" selected="0">
            <x v="3"/>
          </reference>
          <reference field="2" count="1" selected="0">
            <x v="24"/>
          </reference>
          <reference field="3" count="1" selected="0">
            <x v="2"/>
          </reference>
          <reference field="13" count="1">
            <x v="2"/>
          </reference>
        </references>
      </pivotArea>
    </format>
    <format dxfId="80">
      <pivotArea dataOnly="0" labelOnly="1" fieldPosition="0">
        <references count="5">
          <reference field="0" count="1" selected="0">
            <x v="1"/>
          </reference>
          <reference field="1" count="1" selected="0">
            <x v="3"/>
          </reference>
          <reference field="2" count="1" selected="0">
            <x v="24"/>
          </reference>
          <reference field="3" count="1" selected="0">
            <x v="4"/>
          </reference>
          <reference field="13" count="1">
            <x v="2"/>
          </reference>
        </references>
      </pivotArea>
    </format>
    <format dxfId="79">
      <pivotArea dataOnly="0" labelOnly="1" fieldPosition="0">
        <references count="5">
          <reference field="0" count="1" selected="0">
            <x v="1"/>
          </reference>
          <reference field="1" count="1" selected="0">
            <x v="3"/>
          </reference>
          <reference field="2" count="1" selected="0">
            <x v="24"/>
          </reference>
          <reference field="3" count="1" selected="0">
            <x v="5"/>
          </reference>
          <reference field="13" count="1">
            <x v="2"/>
          </reference>
        </references>
      </pivotArea>
    </format>
    <format dxfId="78">
      <pivotArea dataOnly="0" labelOnly="1" fieldPosition="0">
        <references count="5">
          <reference field="0" count="1" selected="0">
            <x v="1"/>
          </reference>
          <reference field="1" count="1" selected="0">
            <x v="3"/>
          </reference>
          <reference field="2" count="1" selected="0">
            <x v="24"/>
          </reference>
          <reference field="3" count="1" selected="0">
            <x v="6"/>
          </reference>
          <reference field="13" count="1">
            <x v="2"/>
          </reference>
        </references>
      </pivotArea>
    </format>
    <format dxfId="77">
      <pivotArea dataOnly="0" labelOnly="1" fieldPosition="0">
        <references count="5">
          <reference field="0" count="1" selected="0">
            <x v="1"/>
          </reference>
          <reference field="1" count="1" selected="0">
            <x v="3"/>
          </reference>
          <reference field="2" count="1" selected="0">
            <x v="24"/>
          </reference>
          <reference field="3" count="1" selected="0">
            <x v="7"/>
          </reference>
          <reference field="13" count="1">
            <x v="2"/>
          </reference>
        </references>
      </pivotArea>
    </format>
    <format dxfId="76">
      <pivotArea dataOnly="0" labelOnly="1" fieldPosition="0">
        <references count="5">
          <reference field="0" count="1" selected="0">
            <x v="1"/>
          </reference>
          <reference field="1" count="1" selected="0">
            <x v="3"/>
          </reference>
          <reference field="2" count="1" selected="0">
            <x v="25"/>
          </reference>
          <reference field="3" count="1" selected="0">
            <x v="8"/>
          </reference>
          <reference field="13" count="1">
            <x v="1"/>
          </reference>
        </references>
      </pivotArea>
    </format>
    <format dxfId="75">
      <pivotArea dataOnly="0" labelOnly="1" fieldPosition="0">
        <references count="5">
          <reference field="0" count="1" selected="0">
            <x v="1"/>
          </reference>
          <reference field="1" count="1" selected="0">
            <x v="3"/>
          </reference>
          <reference field="2" count="1" selected="0">
            <x v="26"/>
          </reference>
          <reference field="3" count="1" selected="0">
            <x v="8"/>
          </reference>
          <reference field="13" count="1">
            <x v="1"/>
          </reference>
        </references>
      </pivotArea>
    </format>
    <format dxfId="74">
      <pivotArea dataOnly="0" labelOnly="1" fieldPosition="0">
        <references count="5">
          <reference field="0" count="1" selected="0">
            <x v="1"/>
          </reference>
          <reference field="1" count="1" selected="0">
            <x v="3"/>
          </reference>
          <reference field="2" count="1" selected="0">
            <x v="27"/>
          </reference>
          <reference field="3" count="1" selected="0">
            <x v="8"/>
          </reference>
          <reference field="13" count="1">
            <x v="1"/>
          </reference>
        </references>
      </pivotArea>
    </format>
    <format dxfId="73">
      <pivotArea field="13" type="button" dataOnly="0" labelOnly="1" outline="0" axis="axisRow" fieldPosition="4"/>
    </format>
    <format dxfId="72">
      <pivotArea dataOnly="0" labelOnly="1" grandRow="1" outline="0" fieldPosition="0"/>
    </format>
    <format dxfId="71">
      <pivotArea dataOnly="0" labelOnly="1" fieldPosition="0">
        <references count="5">
          <reference field="0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8"/>
          </reference>
          <reference field="13" count="1">
            <x v="0"/>
          </reference>
        </references>
      </pivotArea>
    </format>
    <format dxfId="70">
      <pivotArea dataOnly="0" labelOnly="1" fieldPosition="0">
        <references count="5">
          <reference field="0" count="1" selected="0">
            <x v="0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8"/>
          </reference>
          <reference field="13" count="1">
            <x v="1"/>
          </reference>
        </references>
      </pivotArea>
    </format>
    <format dxfId="69">
      <pivotArea dataOnly="0" labelOnly="1" fieldPosition="0">
        <references count="5">
          <reference field="0" count="1" selected="0">
            <x v="0"/>
          </reference>
          <reference field="1" count="1" selected="0">
            <x v="0"/>
          </reference>
          <reference field="2" count="1" selected="0">
            <x v="2"/>
          </reference>
          <reference field="3" count="1" selected="0">
            <x v="8"/>
          </reference>
          <reference field="13" count="1">
            <x v="1"/>
          </reference>
        </references>
      </pivotArea>
    </format>
    <format dxfId="68">
      <pivotArea dataOnly="0" labelOnly="1" fieldPosition="0">
        <references count="5">
          <reference field="0" count="1" selected="0">
            <x v="0"/>
          </reference>
          <reference field="1" count="1" selected="0">
            <x v="0"/>
          </reference>
          <reference field="2" count="1" selected="0">
            <x v="3"/>
          </reference>
          <reference field="3" count="1" selected="0">
            <x v="8"/>
          </reference>
          <reference field="13" count="1">
            <x v="1"/>
          </reference>
        </references>
      </pivotArea>
    </format>
    <format dxfId="67">
      <pivotArea dataOnly="0" labelOnly="1" fieldPosition="0">
        <references count="5">
          <reference field="0" count="1" selected="0">
            <x v="0"/>
          </reference>
          <reference field="1" count="1" selected="0">
            <x v="0"/>
          </reference>
          <reference field="2" count="1" selected="0">
            <x v="4"/>
          </reference>
          <reference field="3" count="1" selected="0">
            <x v="8"/>
          </reference>
          <reference field="13" count="1">
            <x v="1"/>
          </reference>
        </references>
      </pivotArea>
    </format>
    <format dxfId="66">
      <pivotArea dataOnly="0" labelOnly="1" fieldPosition="0">
        <references count="5">
          <reference field="0" count="1" selected="0">
            <x v="0"/>
          </reference>
          <reference field="1" count="1" selected="0">
            <x v="0"/>
          </reference>
          <reference field="2" count="1" selected="0">
            <x v="6"/>
          </reference>
          <reference field="3" count="1" selected="0">
            <x v="8"/>
          </reference>
          <reference field="13" count="1">
            <x v="1"/>
          </reference>
        </references>
      </pivotArea>
    </format>
    <format dxfId="65">
      <pivotArea dataOnly="0" labelOnly="1" fieldPosition="0">
        <references count="5">
          <reference field="0" count="1" selected="0">
            <x v="0"/>
          </reference>
          <reference field="1" count="1" selected="0">
            <x v="1"/>
          </reference>
          <reference field="2" count="1" selected="0">
            <x v="7"/>
          </reference>
          <reference field="3" count="1" selected="0">
            <x v="8"/>
          </reference>
          <reference field="13" count="1">
            <x v="1"/>
          </reference>
        </references>
      </pivotArea>
    </format>
    <format dxfId="64">
      <pivotArea dataOnly="0" labelOnly="1" fieldPosition="0">
        <references count="5">
          <reference field="0" count="1" selected="0">
            <x v="0"/>
          </reference>
          <reference field="1" count="1" selected="0">
            <x v="1"/>
          </reference>
          <reference field="2" count="1" selected="0">
            <x v="8"/>
          </reference>
          <reference field="3" count="1" selected="0">
            <x v="8"/>
          </reference>
          <reference field="13" count="1">
            <x v="1"/>
          </reference>
        </references>
      </pivotArea>
    </format>
    <format dxfId="63">
      <pivotArea dataOnly="0" labelOnly="1" fieldPosition="0">
        <references count="5">
          <reference field="0" count="1" selected="0">
            <x v="0"/>
          </reference>
          <reference field="1" count="1" selected="0">
            <x v="1"/>
          </reference>
          <reference field="2" count="1" selected="0">
            <x v="9"/>
          </reference>
          <reference field="3" count="1" selected="0">
            <x v="8"/>
          </reference>
          <reference field="13" count="1">
            <x v="1"/>
          </reference>
        </references>
      </pivotArea>
    </format>
    <format dxfId="62">
      <pivotArea dataOnly="0" labelOnly="1" fieldPosition="0">
        <references count="5">
          <reference field="0" count="1" selected="0">
            <x v="0"/>
          </reference>
          <reference field="1" count="1" selected="0">
            <x v="1"/>
          </reference>
          <reference field="2" count="1" selected="0">
            <x v="10"/>
          </reference>
          <reference field="3" count="1" selected="0">
            <x v="8"/>
          </reference>
          <reference field="13" count="1">
            <x v="1"/>
          </reference>
        </references>
      </pivotArea>
    </format>
    <format dxfId="61">
      <pivotArea dataOnly="0" labelOnly="1" fieldPosition="0">
        <references count="5">
          <reference field="0" count="1" selected="0">
            <x v="0"/>
          </reference>
          <reference field="1" count="1" selected="0">
            <x v="1"/>
          </reference>
          <reference field="2" count="1" selected="0">
            <x v="11"/>
          </reference>
          <reference field="3" count="1" selected="0">
            <x v="8"/>
          </reference>
          <reference field="13" count="1">
            <x v="1"/>
          </reference>
        </references>
      </pivotArea>
    </format>
    <format dxfId="60">
      <pivotArea dataOnly="0" labelOnly="1" fieldPosition="0">
        <references count="5">
          <reference field="0" count="1" selected="0">
            <x v="0"/>
          </reference>
          <reference field="1" count="1" selected="0">
            <x v="2"/>
          </reference>
          <reference field="2" count="1" selected="0">
            <x v="13"/>
          </reference>
          <reference field="3" count="1" selected="0">
            <x v="8"/>
          </reference>
          <reference field="13" count="1">
            <x v="1"/>
          </reference>
        </references>
      </pivotArea>
    </format>
    <format dxfId="59">
      <pivotArea dataOnly="0" labelOnly="1" fieldPosition="0">
        <references count="5">
          <reference field="0" count="1" selected="0">
            <x v="0"/>
          </reference>
          <reference field="1" count="1" selected="0">
            <x v="2"/>
          </reference>
          <reference field="2" count="1" selected="0">
            <x v="14"/>
          </reference>
          <reference field="3" count="1" selected="0">
            <x v="8"/>
          </reference>
          <reference field="13" count="1">
            <x v="1"/>
          </reference>
        </references>
      </pivotArea>
    </format>
    <format dxfId="58">
      <pivotArea dataOnly="0" labelOnly="1" fieldPosition="0">
        <references count="5">
          <reference field="0" count="1" selected="0">
            <x v="0"/>
          </reference>
          <reference field="1" count="1" selected="0">
            <x v="2"/>
          </reference>
          <reference field="2" count="1" selected="0">
            <x v="15"/>
          </reference>
          <reference field="3" count="1" selected="0">
            <x v="8"/>
          </reference>
          <reference field="13" count="1">
            <x v="3"/>
          </reference>
        </references>
      </pivotArea>
    </format>
    <format dxfId="57">
      <pivotArea dataOnly="0" labelOnly="1" fieldPosition="0">
        <references count="5">
          <reference field="0" count="1" selected="0">
            <x v="0"/>
          </reference>
          <reference field="1" count="1" selected="0">
            <x v="2"/>
          </reference>
          <reference field="2" count="1" selected="0">
            <x v="16"/>
          </reference>
          <reference field="3" count="1" selected="0">
            <x v="8"/>
          </reference>
          <reference field="13" count="1">
            <x v="1"/>
          </reference>
        </references>
      </pivotArea>
    </format>
    <format dxfId="56">
      <pivotArea dataOnly="0" labelOnly="1" fieldPosition="0">
        <references count="5">
          <reference field="0" count="1" selected="0">
            <x v="0"/>
          </reference>
          <reference field="1" count="1" selected="0">
            <x v="2"/>
          </reference>
          <reference field="2" count="1" selected="0">
            <x v="17"/>
          </reference>
          <reference field="3" count="1" selected="0">
            <x v="8"/>
          </reference>
          <reference field="13" count="1">
            <x v="1"/>
          </reference>
        </references>
      </pivotArea>
    </format>
    <format dxfId="55">
      <pivotArea dataOnly="0" labelOnly="1" fieldPosition="0">
        <references count="5">
          <reference field="0" count="1" selected="0">
            <x v="0"/>
          </reference>
          <reference field="1" count="1" selected="0">
            <x v="2"/>
          </reference>
          <reference field="2" count="1" selected="0">
            <x v="18"/>
          </reference>
          <reference field="3" count="1" selected="0">
            <x v="8"/>
          </reference>
          <reference field="13" count="1">
            <x v="1"/>
          </reference>
        </references>
      </pivotArea>
    </format>
    <format dxfId="54">
      <pivotArea dataOnly="0" labelOnly="1" fieldPosition="0">
        <references count="5">
          <reference field="0" count="1" selected="0">
            <x v="0"/>
          </reference>
          <reference field="1" count="1" selected="0">
            <x v="2"/>
          </reference>
          <reference field="2" count="1" selected="0">
            <x v="20"/>
          </reference>
          <reference field="3" count="1" selected="0">
            <x v="8"/>
          </reference>
          <reference field="13" count="1">
            <x v="1"/>
          </reference>
        </references>
      </pivotArea>
    </format>
    <format dxfId="53">
      <pivotArea dataOnly="0" labelOnly="1" fieldPosition="0">
        <references count="5">
          <reference field="0" count="1" selected="0">
            <x v="0"/>
          </reference>
          <reference field="1" count="1" selected="0">
            <x v="2"/>
          </reference>
          <reference field="2" count="1" selected="0">
            <x v="21"/>
          </reference>
          <reference field="3" count="1" selected="0">
            <x v="8"/>
          </reference>
          <reference field="13" count="1">
            <x v="1"/>
          </reference>
        </references>
      </pivotArea>
    </format>
    <format dxfId="52">
      <pivotArea dataOnly="0" labelOnly="1" fieldPosition="0">
        <references count="5">
          <reference field="0" count="1" selected="0">
            <x v="1"/>
          </reference>
          <reference field="1" count="1" selected="0">
            <x v="3"/>
          </reference>
          <reference field="2" count="1" selected="0">
            <x v="23"/>
          </reference>
          <reference field="3" count="1" selected="0">
            <x v="8"/>
          </reference>
          <reference field="13" count="2">
            <x v="0"/>
            <x v="1"/>
          </reference>
        </references>
      </pivotArea>
    </format>
    <format dxfId="51">
      <pivotArea dataOnly="0" labelOnly="1" fieldPosition="0">
        <references count="5">
          <reference field="0" count="1" selected="0">
            <x v="1"/>
          </reference>
          <reference field="1" count="1" selected="0">
            <x v="3"/>
          </reference>
          <reference field="2" count="1" selected="0">
            <x v="24"/>
          </reference>
          <reference field="3" count="1" selected="0">
            <x v="0"/>
          </reference>
          <reference field="13" count="1">
            <x v="2"/>
          </reference>
        </references>
      </pivotArea>
    </format>
    <format dxfId="50">
      <pivotArea dataOnly="0" labelOnly="1" fieldPosition="0">
        <references count="5">
          <reference field="0" count="1" selected="0">
            <x v="1"/>
          </reference>
          <reference field="1" count="1" selected="0">
            <x v="3"/>
          </reference>
          <reference field="2" count="1" selected="0">
            <x v="24"/>
          </reference>
          <reference field="3" count="1" selected="0">
            <x v="1"/>
          </reference>
          <reference field="13" count="1">
            <x v="2"/>
          </reference>
        </references>
      </pivotArea>
    </format>
    <format dxfId="49">
      <pivotArea dataOnly="0" labelOnly="1" fieldPosition="0">
        <references count="5">
          <reference field="0" count="1" selected="0">
            <x v="1"/>
          </reference>
          <reference field="1" count="1" selected="0">
            <x v="3"/>
          </reference>
          <reference field="2" count="1" selected="0">
            <x v="24"/>
          </reference>
          <reference field="3" count="1" selected="0">
            <x v="2"/>
          </reference>
          <reference field="13" count="1">
            <x v="2"/>
          </reference>
        </references>
      </pivotArea>
    </format>
    <format dxfId="48">
      <pivotArea dataOnly="0" labelOnly="1" fieldPosition="0">
        <references count="5">
          <reference field="0" count="1" selected="0">
            <x v="1"/>
          </reference>
          <reference field="1" count="1" selected="0">
            <x v="3"/>
          </reference>
          <reference field="2" count="1" selected="0">
            <x v="24"/>
          </reference>
          <reference field="3" count="1" selected="0">
            <x v="4"/>
          </reference>
          <reference field="13" count="1">
            <x v="2"/>
          </reference>
        </references>
      </pivotArea>
    </format>
    <format dxfId="47">
      <pivotArea dataOnly="0" labelOnly="1" fieldPosition="0">
        <references count="5">
          <reference field="0" count="1" selected="0">
            <x v="1"/>
          </reference>
          <reference field="1" count="1" selected="0">
            <x v="3"/>
          </reference>
          <reference field="2" count="1" selected="0">
            <x v="24"/>
          </reference>
          <reference field="3" count="1" selected="0">
            <x v="5"/>
          </reference>
          <reference field="13" count="1">
            <x v="2"/>
          </reference>
        </references>
      </pivotArea>
    </format>
    <format dxfId="46">
      <pivotArea dataOnly="0" labelOnly="1" fieldPosition="0">
        <references count="5">
          <reference field="0" count="1" selected="0">
            <x v="1"/>
          </reference>
          <reference field="1" count="1" selected="0">
            <x v="3"/>
          </reference>
          <reference field="2" count="1" selected="0">
            <x v="24"/>
          </reference>
          <reference field="3" count="1" selected="0">
            <x v="6"/>
          </reference>
          <reference field="13" count="1">
            <x v="2"/>
          </reference>
        </references>
      </pivotArea>
    </format>
    <format dxfId="45">
      <pivotArea dataOnly="0" labelOnly="1" fieldPosition="0">
        <references count="5">
          <reference field="0" count="1" selected="0">
            <x v="1"/>
          </reference>
          <reference field="1" count="1" selected="0">
            <x v="3"/>
          </reference>
          <reference field="2" count="1" selected="0">
            <x v="24"/>
          </reference>
          <reference field="3" count="1" selected="0">
            <x v="7"/>
          </reference>
          <reference field="13" count="1">
            <x v="2"/>
          </reference>
        </references>
      </pivotArea>
    </format>
    <format dxfId="44">
      <pivotArea dataOnly="0" labelOnly="1" fieldPosition="0">
        <references count="5">
          <reference field="0" count="1" selected="0">
            <x v="1"/>
          </reference>
          <reference field="1" count="1" selected="0">
            <x v="3"/>
          </reference>
          <reference field="2" count="1" selected="0">
            <x v="25"/>
          </reference>
          <reference field="3" count="1" selected="0">
            <x v="8"/>
          </reference>
          <reference field="13" count="1">
            <x v="1"/>
          </reference>
        </references>
      </pivotArea>
    </format>
    <format dxfId="43">
      <pivotArea dataOnly="0" labelOnly="1" fieldPosition="0">
        <references count="5">
          <reference field="0" count="1" selected="0">
            <x v="1"/>
          </reference>
          <reference field="1" count="1" selected="0">
            <x v="3"/>
          </reference>
          <reference field="2" count="1" selected="0">
            <x v="26"/>
          </reference>
          <reference field="3" count="1" selected="0">
            <x v="8"/>
          </reference>
          <reference field="13" count="1">
            <x v="1"/>
          </reference>
        </references>
      </pivotArea>
    </format>
    <format dxfId="42">
      <pivotArea dataOnly="0" labelOnly="1" fieldPosition="0">
        <references count="5">
          <reference field="0" count="1" selected="0">
            <x v="1"/>
          </reference>
          <reference field="1" count="1" selected="0">
            <x v="3"/>
          </reference>
          <reference field="2" count="1" selected="0">
            <x v="27"/>
          </reference>
          <reference field="3" count="1" selected="0">
            <x v="8"/>
          </reference>
          <reference field="13" count="1">
            <x v="1"/>
          </reference>
        </references>
      </pivotArea>
    </format>
    <format dxfId="41">
      <pivotArea field="13" type="button" dataOnly="0" labelOnly="1" outline="0" axis="axisRow" fieldPosition="4"/>
    </format>
    <format dxfId="40">
      <pivotArea dataOnly="0" labelOnly="1" grandRow="1" outline="0" fieldPosition="0"/>
    </format>
    <format dxfId="39">
      <pivotArea dataOnly="0" labelOnly="1" fieldPosition="0">
        <references count="5">
          <reference field="0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8"/>
          </reference>
          <reference field="13" count="1">
            <x v="0"/>
          </reference>
        </references>
      </pivotArea>
    </format>
    <format dxfId="38">
      <pivotArea dataOnly="0" labelOnly="1" fieldPosition="0">
        <references count="5">
          <reference field="0" count="1" selected="0">
            <x v="0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8"/>
          </reference>
          <reference field="13" count="1">
            <x v="1"/>
          </reference>
        </references>
      </pivotArea>
    </format>
    <format dxfId="37">
      <pivotArea dataOnly="0" labelOnly="1" fieldPosition="0">
        <references count="5">
          <reference field="0" count="1" selected="0">
            <x v="0"/>
          </reference>
          <reference field="1" count="1" selected="0">
            <x v="0"/>
          </reference>
          <reference field="2" count="1" selected="0">
            <x v="2"/>
          </reference>
          <reference field="3" count="1" selected="0">
            <x v="8"/>
          </reference>
          <reference field="13" count="1">
            <x v="1"/>
          </reference>
        </references>
      </pivotArea>
    </format>
    <format dxfId="36">
      <pivotArea dataOnly="0" labelOnly="1" fieldPosition="0">
        <references count="5">
          <reference field="0" count="1" selected="0">
            <x v="0"/>
          </reference>
          <reference field="1" count="1" selected="0">
            <x v="0"/>
          </reference>
          <reference field="2" count="1" selected="0">
            <x v="3"/>
          </reference>
          <reference field="3" count="1" selected="0">
            <x v="8"/>
          </reference>
          <reference field="13" count="1">
            <x v="1"/>
          </reference>
        </references>
      </pivotArea>
    </format>
    <format dxfId="35">
      <pivotArea dataOnly="0" labelOnly="1" fieldPosition="0">
        <references count="5">
          <reference field="0" count="1" selected="0">
            <x v="0"/>
          </reference>
          <reference field="1" count="1" selected="0">
            <x v="0"/>
          </reference>
          <reference field="2" count="1" selected="0">
            <x v="4"/>
          </reference>
          <reference field="3" count="1" selected="0">
            <x v="8"/>
          </reference>
          <reference field="13" count="1">
            <x v="1"/>
          </reference>
        </references>
      </pivotArea>
    </format>
    <format dxfId="34">
      <pivotArea dataOnly="0" labelOnly="1" fieldPosition="0">
        <references count="5">
          <reference field="0" count="1" selected="0">
            <x v="0"/>
          </reference>
          <reference field="1" count="1" selected="0">
            <x v="0"/>
          </reference>
          <reference field="2" count="1" selected="0">
            <x v="6"/>
          </reference>
          <reference field="3" count="1" selected="0">
            <x v="8"/>
          </reference>
          <reference field="13" count="1">
            <x v="1"/>
          </reference>
        </references>
      </pivotArea>
    </format>
    <format dxfId="33">
      <pivotArea dataOnly="0" labelOnly="1" fieldPosition="0">
        <references count="5">
          <reference field="0" count="1" selected="0">
            <x v="0"/>
          </reference>
          <reference field="1" count="1" selected="0">
            <x v="1"/>
          </reference>
          <reference field="2" count="1" selected="0">
            <x v="7"/>
          </reference>
          <reference field="3" count="1" selected="0">
            <x v="8"/>
          </reference>
          <reference field="13" count="1">
            <x v="1"/>
          </reference>
        </references>
      </pivotArea>
    </format>
    <format dxfId="32">
      <pivotArea dataOnly="0" labelOnly="1" fieldPosition="0">
        <references count="5">
          <reference field="0" count="1" selected="0">
            <x v="0"/>
          </reference>
          <reference field="1" count="1" selected="0">
            <x v="1"/>
          </reference>
          <reference field="2" count="1" selected="0">
            <x v="8"/>
          </reference>
          <reference field="3" count="1" selected="0">
            <x v="8"/>
          </reference>
          <reference field="13" count="1">
            <x v="1"/>
          </reference>
        </references>
      </pivotArea>
    </format>
    <format dxfId="31">
      <pivotArea dataOnly="0" labelOnly="1" fieldPosition="0">
        <references count="5">
          <reference field="0" count="1" selected="0">
            <x v="0"/>
          </reference>
          <reference field="1" count="1" selected="0">
            <x v="1"/>
          </reference>
          <reference field="2" count="1" selected="0">
            <x v="9"/>
          </reference>
          <reference field="3" count="1" selected="0">
            <x v="8"/>
          </reference>
          <reference field="13" count="1">
            <x v="1"/>
          </reference>
        </references>
      </pivotArea>
    </format>
    <format dxfId="30">
      <pivotArea dataOnly="0" labelOnly="1" fieldPosition="0">
        <references count="5">
          <reference field="0" count="1" selected="0">
            <x v="0"/>
          </reference>
          <reference field="1" count="1" selected="0">
            <x v="1"/>
          </reference>
          <reference field="2" count="1" selected="0">
            <x v="10"/>
          </reference>
          <reference field="3" count="1" selected="0">
            <x v="8"/>
          </reference>
          <reference field="13" count="1">
            <x v="1"/>
          </reference>
        </references>
      </pivotArea>
    </format>
    <format dxfId="29">
      <pivotArea dataOnly="0" labelOnly="1" fieldPosition="0">
        <references count="5">
          <reference field="0" count="1" selected="0">
            <x v="0"/>
          </reference>
          <reference field="1" count="1" selected="0">
            <x v="1"/>
          </reference>
          <reference field="2" count="1" selected="0">
            <x v="11"/>
          </reference>
          <reference field="3" count="1" selected="0">
            <x v="8"/>
          </reference>
          <reference field="13" count="1">
            <x v="1"/>
          </reference>
        </references>
      </pivotArea>
    </format>
    <format dxfId="28">
      <pivotArea dataOnly="0" labelOnly="1" fieldPosition="0">
        <references count="5">
          <reference field="0" count="1" selected="0">
            <x v="0"/>
          </reference>
          <reference field="1" count="1" selected="0">
            <x v="2"/>
          </reference>
          <reference field="2" count="1" selected="0">
            <x v="13"/>
          </reference>
          <reference field="3" count="1" selected="0">
            <x v="8"/>
          </reference>
          <reference field="13" count="1">
            <x v="1"/>
          </reference>
        </references>
      </pivotArea>
    </format>
    <format dxfId="27">
      <pivotArea dataOnly="0" labelOnly="1" fieldPosition="0">
        <references count="5">
          <reference field="0" count="1" selected="0">
            <x v="0"/>
          </reference>
          <reference field="1" count="1" selected="0">
            <x v="2"/>
          </reference>
          <reference field="2" count="1" selected="0">
            <x v="14"/>
          </reference>
          <reference field="3" count="1" selected="0">
            <x v="8"/>
          </reference>
          <reference field="13" count="1">
            <x v="1"/>
          </reference>
        </references>
      </pivotArea>
    </format>
    <format dxfId="26">
      <pivotArea dataOnly="0" labelOnly="1" fieldPosition="0">
        <references count="5">
          <reference field="0" count="1" selected="0">
            <x v="0"/>
          </reference>
          <reference field="1" count="1" selected="0">
            <x v="2"/>
          </reference>
          <reference field="2" count="1" selected="0">
            <x v="15"/>
          </reference>
          <reference field="3" count="1" selected="0">
            <x v="8"/>
          </reference>
          <reference field="13" count="1">
            <x v="3"/>
          </reference>
        </references>
      </pivotArea>
    </format>
    <format dxfId="25">
      <pivotArea dataOnly="0" labelOnly="1" fieldPosition="0">
        <references count="5">
          <reference field="0" count="1" selected="0">
            <x v="0"/>
          </reference>
          <reference field="1" count="1" selected="0">
            <x v="2"/>
          </reference>
          <reference field="2" count="1" selected="0">
            <x v="16"/>
          </reference>
          <reference field="3" count="1" selected="0">
            <x v="8"/>
          </reference>
          <reference field="13" count="1">
            <x v="1"/>
          </reference>
        </references>
      </pivotArea>
    </format>
    <format dxfId="24">
      <pivotArea dataOnly="0" labelOnly="1" fieldPosition="0">
        <references count="5">
          <reference field="0" count="1" selected="0">
            <x v="0"/>
          </reference>
          <reference field="1" count="1" selected="0">
            <x v="2"/>
          </reference>
          <reference field="2" count="1" selected="0">
            <x v="17"/>
          </reference>
          <reference field="3" count="1" selected="0">
            <x v="8"/>
          </reference>
          <reference field="13" count="1">
            <x v="1"/>
          </reference>
        </references>
      </pivotArea>
    </format>
    <format dxfId="23">
      <pivotArea dataOnly="0" labelOnly="1" fieldPosition="0">
        <references count="5">
          <reference field="0" count="1" selected="0">
            <x v="0"/>
          </reference>
          <reference field="1" count="1" selected="0">
            <x v="2"/>
          </reference>
          <reference field="2" count="1" selected="0">
            <x v="18"/>
          </reference>
          <reference field="3" count="1" selected="0">
            <x v="8"/>
          </reference>
          <reference field="13" count="1">
            <x v="1"/>
          </reference>
        </references>
      </pivotArea>
    </format>
    <format dxfId="22">
      <pivotArea dataOnly="0" labelOnly="1" fieldPosition="0">
        <references count="5">
          <reference field="0" count="1" selected="0">
            <x v="0"/>
          </reference>
          <reference field="1" count="1" selected="0">
            <x v="2"/>
          </reference>
          <reference field="2" count="1" selected="0">
            <x v="20"/>
          </reference>
          <reference field="3" count="1" selected="0">
            <x v="8"/>
          </reference>
          <reference field="13" count="1">
            <x v="1"/>
          </reference>
        </references>
      </pivotArea>
    </format>
    <format dxfId="21">
      <pivotArea dataOnly="0" labelOnly="1" fieldPosition="0">
        <references count="5">
          <reference field="0" count="1" selected="0">
            <x v="0"/>
          </reference>
          <reference field="1" count="1" selected="0">
            <x v="2"/>
          </reference>
          <reference field="2" count="1" selected="0">
            <x v="21"/>
          </reference>
          <reference field="3" count="1" selected="0">
            <x v="8"/>
          </reference>
          <reference field="13" count="1">
            <x v="1"/>
          </reference>
        </references>
      </pivotArea>
    </format>
    <format dxfId="20">
      <pivotArea dataOnly="0" labelOnly="1" fieldPosition="0">
        <references count="5">
          <reference field="0" count="1" selected="0">
            <x v="1"/>
          </reference>
          <reference field="1" count="1" selected="0">
            <x v="3"/>
          </reference>
          <reference field="2" count="1" selected="0">
            <x v="23"/>
          </reference>
          <reference field="3" count="1" selected="0">
            <x v="8"/>
          </reference>
          <reference field="13" count="2">
            <x v="0"/>
            <x v="1"/>
          </reference>
        </references>
      </pivotArea>
    </format>
    <format dxfId="19">
      <pivotArea dataOnly="0" labelOnly="1" fieldPosition="0">
        <references count="5">
          <reference field="0" count="1" selected="0">
            <x v="1"/>
          </reference>
          <reference field="1" count="1" selected="0">
            <x v="3"/>
          </reference>
          <reference field="2" count="1" selected="0">
            <x v="24"/>
          </reference>
          <reference field="3" count="1" selected="0">
            <x v="0"/>
          </reference>
          <reference field="13" count="1">
            <x v="2"/>
          </reference>
        </references>
      </pivotArea>
    </format>
    <format dxfId="18">
      <pivotArea dataOnly="0" labelOnly="1" fieldPosition="0">
        <references count="5">
          <reference field="0" count="1" selected="0">
            <x v="1"/>
          </reference>
          <reference field="1" count="1" selected="0">
            <x v="3"/>
          </reference>
          <reference field="2" count="1" selected="0">
            <x v="24"/>
          </reference>
          <reference field="3" count="1" selected="0">
            <x v="1"/>
          </reference>
          <reference field="13" count="1">
            <x v="2"/>
          </reference>
        </references>
      </pivotArea>
    </format>
    <format dxfId="17">
      <pivotArea dataOnly="0" labelOnly="1" fieldPosition="0">
        <references count="5">
          <reference field="0" count="1" selected="0">
            <x v="1"/>
          </reference>
          <reference field="1" count="1" selected="0">
            <x v="3"/>
          </reference>
          <reference field="2" count="1" selected="0">
            <x v="24"/>
          </reference>
          <reference field="3" count="1" selected="0">
            <x v="2"/>
          </reference>
          <reference field="13" count="1">
            <x v="2"/>
          </reference>
        </references>
      </pivotArea>
    </format>
    <format dxfId="16">
      <pivotArea dataOnly="0" labelOnly="1" fieldPosition="0">
        <references count="5">
          <reference field="0" count="1" selected="0">
            <x v="1"/>
          </reference>
          <reference field="1" count="1" selected="0">
            <x v="3"/>
          </reference>
          <reference field="2" count="1" selected="0">
            <x v="24"/>
          </reference>
          <reference field="3" count="1" selected="0">
            <x v="4"/>
          </reference>
          <reference field="13" count="1">
            <x v="2"/>
          </reference>
        </references>
      </pivotArea>
    </format>
    <format dxfId="15">
      <pivotArea dataOnly="0" labelOnly="1" fieldPosition="0">
        <references count="5">
          <reference field="0" count="1" selected="0">
            <x v="1"/>
          </reference>
          <reference field="1" count="1" selected="0">
            <x v="3"/>
          </reference>
          <reference field="2" count="1" selected="0">
            <x v="24"/>
          </reference>
          <reference field="3" count="1" selected="0">
            <x v="5"/>
          </reference>
          <reference field="13" count="1">
            <x v="2"/>
          </reference>
        </references>
      </pivotArea>
    </format>
    <format dxfId="14">
      <pivotArea dataOnly="0" labelOnly="1" fieldPosition="0">
        <references count="5">
          <reference field="0" count="1" selected="0">
            <x v="1"/>
          </reference>
          <reference field="1" count="1" selected="0">
            <x v="3"/>
          </reference>
          <reference field="2" count="1" selected="0">
            <x v="24"/>
          </reference>
          <reference field="3" count="1" selected="0">
            <x v="6"/>
          </reference>
          <reference field="13" count="1">
            <x v="2"/>
          </reference>
        </references>
      </pivotArea>
    </format>
    <format dxfId="13">
      <pivotArea dataOnly="0" labelOnly="1" fieldPosition="0">
        <references count="5">
          <reference field="0" count="1" selected="0">
            <x v="1"/>
          </reference>
          <reference field="1" count="1" selected="0">
            <x v="3"/>
          </reference>
          <reference field="2" count="1" selected="0">
            <x v="24"/>
          </reference>
          <reference field="3" count="1" selected="0">
            <x v="7"/>
          </reference>
          <reference field="13" count="1">
            <x v="2"/>
          </reference>
        </references>
      </pivotArea>
    </format>
    <format dxfId="12">
      <pivotArea dataOnly="0" labelOnly="1" fieldPosition="0">
        <references count="5">
          <reference field="0" count="1" selected="0">
            <x v="1"/>
          </reference>
          <reference field="1" count="1" selected="0">
            <x v="3"/>
          </reference>
          <reference field="2" count="1" selected="0">
            <x v="25"/>
          </reference>
          <reference field="3" count="1" selected="0">
            <x v="8"/>
          </reference>
          <reference field="13" count="1">
            <x v="1"/>
          </reference>
        </references>
      </pivotArea>
    </format>
    <format dxfId="11">
      <pivotArea dataOnly="0" labelOnly="1" fieldPosition="0">
        <references count="5">
          <reference field="0" count="1" selected="0">
            <x v="1"/>
          </reference>
          <reference field="1" count="1" selected="0">
            <x v="3"/>
          </reference>
          <reference field="2" count="1" selected="0">
            <x v="26"/>
          </reference>
          <reference field="3" count="1" selected="0">
            <x v="8"/>
          </reference>
          <reference field="13" count="1">
            <x v="1"/>
          </reference>
        </references>
      </pivotArea>
    </format>
    <format dxfId="10">
      <pivotArea dataOnly="0" labelOnly="1" fieldPosition="0">
        <references count="5">
          <reference field="0" count="1" selected="0">
            <x v="1"/>
          </reference>
          <reference field="1" count="1" selected="0">
            <x v="3"/>
          </reference>
          <reference field="2" count="1" selected="0">
            <x v="27"/>
          </reference>
          <reference field="3" count="1" selected="0">
            <x v="8"/>
          </reference>
          <reference field="13" count="1">
            <x v="1"/>
          </reference>
        </references>
      </pivotArea>
    </format>
    <format dxfId="9">
      <pivotArea outline="0" collapsedLevelsAreSubtotals="1" fieldPosition="0"/>
    </format>
    <format dxfId="8">
      <pivotArea outline="0" collapsedLevelsAreSubtotals="1" fieldPosition="0"/>
    </format>
    <format dxfId="7">
      <pivotArea field="3" type="button" dataOnly="0" labelOnly="1" outline="0" axis="axisRow" fieldPosition="3"/>
    </format>
    <format dxfId="6">
      <pivotArea field="3" type="button" dataOnly="0" labelOnly="1" outline="0" axis="axisRow" fieldPosition="3"/>
    </format>
    <format dxfId="5">
      <pivotArea field="2" type="button" dataOnly="0" labelOnly="1" outline="0" axis="axisRow" fieldPosition="2"/>
    </format>
    <format dxfId="4">
      <pivotArea field="2" type="button" dataOnly="0" labelOnly="1" outline="0" axis="axisRow" fieldPosition="2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TablaDinámica4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E19" firstHeaderRow="0" firstDataRow="1" firstDataCol="1"/>
  <pivotFields count="3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6">
        <item x="0"/>
        <item x="1"/>
        <item x="2"/>
        <item x="3"/>
        <item x="4"/>
        <item x="5"/>
        <item x="13"/>
        <item x="7"/>
        <item x="6"/>
        <item x="9"/>
        <item x="8"/>
        <item x="14"/>
        <item x="10"/>
        <item x="11"/>
        <item x="12"/>
        <item t="default"/>
      </items>
    </pivotField>
    <pivotField showAll="0"/>
    <pivotField dataField="1" numFmtId="4" showAll="0"/>
    <pivotField dataField="1" showAll="0"/>
    <pivotField dataField="1" showAll="0"/>
    <pivotField dataField="1"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showAll="0"/>
    <pivotField showAll="0"/>
    <pivotField numFmtId="4" showAll="0"/>
    <pivotField numFmtId="4" showAll="0"/>
    <pivotField numFmtId="4" showAll="0"/>
  </pivotFields>
  <rowFields count="1">
    <field x="14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a de Codificado" fld="16" baseField="0" baseItem="0"/>
    <dataField name="Suma de Certificado" fld="17" baseField="0" baseItem="0"/>
    <dataField name="Suma de Compromiso" fld="18" baseField="0" baseItem="0"/>
    <dataField name="Suma de Devengado" fld="19" baseField="0" baseItem="0"/>
  </dataFields>
  <formats count="1">
    <format dxfId="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J19" firstHeaderRow="0" firstDataRow="1" firstDataCol="4"/>
  <pivotFields count="34">
    <pivotField showAll="0"/>
    <pivotField showAll="0"/>
    <pivotField showAll="0"/>
    <pivotField showAll="0"/>
    <pivotField axis="axisRow" outline="0" showAll="0" defaultSubtotal="0">
      <items count="1">
        <item x="0"/>
      </items>
    </pivotField>
    <pivotField showAll="0"/>
    <pivotField axis="axisRow" outline="0" showAll="0" defaultSubtotal="0">
      <items count="1">
        <item x="0"/>
      </items>
    </pivotField>
    <pivotField showAll="0"/>
    <pivotField axis="axisRow" outline="0" showAll="0" defaultSubtotal="0">
      <items count="1">
        <item x="0"/>
      </items>
    </pivotField>
    <pivotField showAll="0"/>
    <pivotField showAll="0"/>
    <pivotField showAll="0"/>
    <pivotField showAll="0"/>
    <pivotField showAll="0"/>
    <pivotField name="Ítem" axis="axisRow" outline="0" showAll="0" defaultSubtotal="0">
      <items count="15">
        <item x="0"/>
        <item x="1"/>
        <item x="2"/>
        <item x="3"/>
        <item x="4"/>
        <item x="5"/>
        <item x="13"/>
        <item x="7"/>
        <item x="6"/>
        <item x="9"/>
        <item x="8"/>
        <item x="14"/>
        <item x="10"/>
        <item x="11"/>
        <item x="12"/>
      </items>
    </pivotField>
    <pivotField showAll="0"/>
    <pivotField dataField="1" numFmtId="4" showAll="0"/>
    <pivotField dataField="1" showAll="0"/>
    <pivotField dataField="1" showAll="0"/>
    <pivotField dataField="1"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showAll="0"/>
    <pivotField dataField="1" showAll="0"/>
    <pivotField dataField="1" numFmtId="4" showAll="0"/>
    <pivotField numFmtId="4" showAll="0"/>
    <pivotField numFmtId="4" showAll="0"/>
  </pivotFields>
  <rowFields count="4">
    <field x="4"/>
    <field x="6"/>
    <field x="8"/>
    <field x="14"/>
  </rowFields>
  <rowItems count="16">
    <i>
      <x/>
      <x/>
      <x/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uma de Codificado" fld="16" baseField="0" baseItem="0"/>
    <dataField name="Suma de Certificado" fld="17" baseField="0" baseItem="0"/>
    <dataField name="Suma de Compromiso" fld="18" baseField="0" baseItem="0"/>
    <dataField name="Suma de Devengado" fld="19" baseField="0" baseItem="0"/>
    <dataField name="Suma de Oct" fld="30" baseField="4" baseItem="0"/>
    <dataField name="Suma de Nov" fld="31" baseField="4" baseItem="0"/>
  </dataFields>
  <formats count="3">
    <format dxfId="2">
      <pivotArea outline="0" collapsedLevelsAreSubtotals="1" fieldPosition="0">
        <references count="4">
          <reference field="4" count="0" selected="0"/>
          <reference field="6" count="0" selected="0"/>
          <reference field="8" count="0" selected="0"/>
          <reference field="14" count="12" selected="0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1">
      <pivotArea grandRow="1" outline="0" collapsedLevelsAreSubtotals="1" fieldPosition="0"/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J31" dT="2023-06-12T19:57:41.83" personId="{E89A63A9-0852-4368-A071-0A88C40893C2}" id="{9F3E3EEA-02D8-4673-8E39-8EBB031F9720}">
    <text xml:space="preserve">Se encuentra certificado esta tarea
</text>
  </threadedComment>
</ThreadedComment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28"/>
  <sheetViews>
    <sheetView workbookViewId="0">
      <selection activeCell="D9" sqref="D9"/>
    </sheetView>
  </sheetViews>
  <sheetFormatPr baseColWidth="10" defaultColWidth="11.42578125" defaultRowHeight="15" x14ac:dyDescent="0.25"/>
  <cols>
    <col min="2" max="2" width="33.85546875" customWidth="1"/>
    <col min="3" max="3" width="57" customWidth="1"/>
    <col min="4" max="4" width="63.28515625" customWidth="1"/>
    <col min="8" max="8" width="13.28515625" customWidth="1"/>
    <col min="11" max="11" width="16.28515625" customWidth="1"/>
  </cols>
  <sheetData>
    <row r="4" spans="2:11" ht="46.5" customHeight="1" x14ac:dyDescent="0.25">
      <c r="B4" s="66" t="s">
        <v>0</v>
      </c>
      <c r="C4" s="66" t="s">
        <v>1</v>
      </c>
      <c r="D4" s="66" t="s">
        <v>2</v>
      </c>
      <c r="E4" s="66" t="s">
        <v>3</v>
      </c>
      <c r="F4" s="66" t="s">
        <v>4</v>
      </c>
      <c r="G4" s="66" t="s">
        <v>5</v>
      </c>
      <c r="H4" s="66" t="s">
        <v>6</v>
      </c>
      <c r="I4" s="66" t="s">
        <v>7</v>
      </c>
      <c r="J4" s="66" t="s">
        <v>8</v>
      </c>
      <c r="K4" s="66" t="s">
        <v>9</v>
      </c>
    </row>
    <row r="5" spans="2:11" ht="15" customHeight="1" x14ac:dyDescent="0.25">
      <c r="B5" s="119" t="s">
        <v>10</v>
      </c>
      <c r="C5" s="119" t="s">
        <v>11</v>
      </c>
      <c r="D5" s="62" t="s">
        <v>12</v>
      </c>
      <c r="E5" s="63">
        <v>71</v>
      </c>
      <c r="F5" s="64">
        <v>31588.628000000001</v>
      </c>
      <c r="G5" s="64">
        <v>0</v>
      </c>
      <c r="H5" s="64">
        <f>3889.6+90.46</f>
        <v>3980.06</v>
      </c>
      <c r="I5" s="64">
        <v>3980.06</v>
      </c>
      <c r="J5" s="64">
        <f>+F5-I5</f>
        <v>27608.567999999999</v>
      </c>
      <c r="K5" s="67">
        <f>+I5/F5</f>
        <v>0.12599660865296206</v>
      </c>
    </row>
    <row r="6" spans="2:11" ht="30" x14ac:dyDescent="0.25">
      <c r="B6" s="120"/>
      <c r="C6" s="120"/>
      <c r="D6" s="62" t="s">
        <v>13</v>
      </c>
      <c r="E6" s="63">
        <v>73</v>
      </c>
      <c r="F6" s="64">
        <v>2880</v>
      </c>
      <c r="G6" s="64">
        <v>2880</v>
      </c>
      <c r="H6" s="64">
        <v>0</v>
      </c>
      <c r="I6" s="64">
        <v>0</v>
      </c>
      <c r="J6" s="64">
        <f t="shared" ref="J6:J24" si="0">+F6-I6</f>
        <v>2880</v>
      </c>
      <c r="K6" s="67">
        <f t="shared" ref="K6:K24" si="1">+I6/F6</f>
        <v>0</v>
      </c>
    </row>
    <row r="7" spans="2:11" x14ac:dyDescent="0.25">
      <c r="B7" s="120"/>
      <c r="C7" s="120"/>
      <c r="D7" s="62" t="s">
        <v>14</v>
      </c>
      <c r="E7" s="63">
        <v>73</v>
      </c>
      <c r="F7" s="64">
        <v>1440</v>
      </c>
      <c r="G7" s="64">
        <v>0</v>
      </c>
      <c r="H7" s="64">
        <v>0</v>
      </c>
      <c r="I7" s="64">
        <v>0</v>
      </c>
      <c r="J7" s="64">
        <f t="shared" si="0"/>
        <v>1440</v>
      </c>
      <c r="K7" s="67">
        <f t="shared" si="1"/>
        <v>0</v>
      </c>
    </row>
    <row r="8" spans="2:11" ht="30" x14ac:dyDescent="0.25">
      <c r="B8" s="120"/>
      <c r="C8" s="121"/>
      <c r="D8" s="62" t="s">
        <v>15</v>
      </c>
      <c r="E8" s="63">
        <v>73</v>
      </c>
      <c r="F8" s="64">
        <v>30168</v>
      </c>
      <c r="G8" s="64">
        <v>30168</v>
      </c>
      <c r="H8" s="64">
        <v>0</v>
      </c>
      <c r="I8" s="64">
        <v>0</v>
      </c>
      <c r="J8" s="64">
        <f t="shared" si="0"/>
        <v>30168</v>
      </c>
      <c r="K8" s="67">
        <f t="shared" si="1"/>
        <v>0</v>
      </c>
    </row>
    <row r="9" spans="2:11" ht="45" x14ac:dyDescent="0.25">
      <c r="B9" s="120"/>
      <c r="C9" s="117" t="s">
        <v>16</v>
      </c>
      <c r="D9" s="62" t="s">
        <v>17</v>
      </c>
      <c r="E9" s="63">
        <v>73</v>
      </c>
      <c r="F9" s="64">
        <v>12443.2</v>
      </c>
      <c r="G9" s="64">
        <v>0</v>
      </c>
      <c r="H9" s="64">
        <v>0</v>
      </c>
      <c r="I9" s="64">
        <v>0</v>
      </c>
      <c r="J9" s="64">
        <f t="shared" si="0"/>
        <v>12443.2</v>
      </c>
      <c r="K9" s="67">
        <f t="shared" si="1"/>
        <v>0</v>
      </c>
    </row>
    <row r="10" spans="2:11" ht="45" x14ac:dyDescent="0.25">
      <c r="B10" s="120"/>
      <c r="C10" s="125"/>
      <c r="D10" s="62" t="s">
        <v>18</v>
      </c>
      <c r="E10" s="63">
        <v>73</v>
      </c>
      <c r="F10" s="64">
        <v>2880</v>
      </c>
      <c r="G10" s="64">
        <v>0</v>
      </c>
      <c r="H10" s="64">
        <v>0</v>
      </c>
      <c r="I10" s="64">
        <v>0</v>
      </c>
      <c r="J10" s="64">
        <f t="shared" si="0"/>
        <v>2880</v>
      </c>
      <c r="K10" s="67">
        <f t="shared" si="1"/>
        <v>0</v>
      </c>
    </row>
    <row r="11" spans="2:11" x14ac:dyDescent="0.25">
      <c r="B11" s="120"/>
      <c r="C11" s="125"/>
      <c r="D11" s="62" t="s">
        <v>19</v>
      </c>
      <c r="E11" s="63">
        <v>73</v>
      </c>
      <c r="F11" s="64">
        <v>2520</v>
      </c>
      <c r="G11" s="64">
        <v>0</v>
      </c>
      <c r="H11" s="64">
        <v>0</v>
      </c>
      <c r="I11" s="64">
        <v>0</v>
      </c>
      <c r="J11" s="64">
        <f t="shared" si="0"/>
        <v>2520</v>
      </c>
      <c r="K11" s="67">
        <f t="shared" si="1"/>
        <v>0</v>
      </c>
    </row>
    <row r="12" spans="2:11" ht="45" x14ac:dyDescent="0.25">
      <c r="B12" s="120"/>
      <c r="C12" s="125"/>
      <c r="D12" s="62" t="s">
        <v>20</v>
      </c>
      <c r="E12" s="63">
        <v>73</v>
      </c>
      <c r="F12" s="64">
        <v>20112</v>
      </c>
      <c r="G12" s="64">
        <v>0</v>
      </c>
      <c r="H12" s="64">
        <v>0</v>
      </c>
      <c r="I12" s="64">
        <v>0</v>
      </c>
      <c r="J12" s="64">
        <f t="shared" si="0"/>
        <v>20112</v>
      </c>
      <c r="K12" s="67">
        <f t="shared" si="1"/>
        <v>0</v>
      </c>
    </row>
    <row r="13" spans="2:11" ht="45" x14ac:dyDescent="0.25">
      <c r="B13" s="120"/>
      <c r="C13" s="118"/>
      <c r="D13" s="62" t="s">
        <v>21</v>
      </c>
      <c r="E13" s="63">
        <v>73</v>
      </c>
      <c r="F13" s="64">
        <v>1440</v>
      </c>
      <c r="G13" s="64">
        <v>0</v>
      </c>
      <c r="H13" s="64">
        <v>0</v>
      </c>
      <c r="I13" s="64">
        <v>0</v>
      </c>
      <c r="J13" s="64">
        <f t="shared" si="0"/>
        <v>1440</v>
      </c>
      <c r="K13" s="67">
        <f t="shared" si="1"/>
        <v>0</v>
      </c>
    </row>
    <row r="14" spans="2:11" ht="45" x14ac:dyDescent="0.25">
      <c r="B14" s="120"/>
      <c r="C14" s="119" t="s">
        <v>22</v>
      </c>
      <c r="D14" s="62" t="s">
        <v>23</v>
      </c>
      <c r="E14" s="63">
        <v>73</v>
      </c>
      <c r="F14" s="64">
        <v>2160</v>
      </c>
      <c r="G14" s="64">
        <v>0</v>
      </c>
      <c r="H14" s="64">
        <v>0</v>
      </c>
      <c r="I14" s="64">
        <v>0</v>
      </c>
      <c r="J14" s="64">
        <f t="shared" si="0"/>
        <v>2160</v>
      </c>
      <c r="K14" s="67">
        <f t="shared" si="1"/>
        <v>0</v>
      </c>
    </row>
    <row r="15" spans="2:11" x14ac:dyDescent="0.25">
      <c r="B15" s="120"/>
      <c r="C15" s="120"/>
      <c r="D15" s="62" t="s">
        <v>24</v>
      </c>
      <c r="E15" s="63">
        <v>73</v>
      </c>
      <c r="F15" s="64">
        <v>3600</v>
      </c>
      <c r="G15" s="64">
        <v>0</v>
      </c>
      <c r="H15" s="64">
        <v>0</v>
      </c>
      <c r="I15" s="64">
        <v>0</v>
      </c>
      <c r="J15" s="64">
        <f t="shared" si="0"/>
        <v>3600</v>
      </c>
      <c r="K15" s="67">
        <f t="shared" si="1"/>
        <v>0</v>
      </c>
    </row>
    <row r="16" spans="2:11" ht="60" x14ac:dyDescent="0.25">
      <c r="B16" s="120"/>
      <c r="C16" s="120"/>
      <c r="D16" s="62" t="s">
        <v>25</v>
      </c>
      <c r="E16" s="63">
        <v>73</v>
      </c>
      <c r="F16" s="64">
        <v>14782.199999999997</v>
      </c>
      <c r="G16" s="64">
        <v>0</v>
      </c>
      <c r="H16" s="64">
        <v>0</v>
      </c>
      <c r="I16" s="64">
        <v>0</v>
      </c>
      <c r="J16" s="64">
        <f t="shared" si="0"/>
        <v>14782.199999999997</v>
      </c>
      <c r="K16" s="67">
        <f t="shared" si="1"/>
        <v>0</v>
      </c>
    </row>
    <row r="17" spans="2:11" ht="45" x14ac:dyDescent="0.25">
      <c r="B17" s="120"/>
      <c r="C17" s="120"/>
      <c r="D17" s="62" t="s">
        <v>26</v>
      </c>
      <c r="E17" s="63">
        <v>73</v>
      </c>
      <c r="F17" s="64">
        <v>3600</v>
      </c>
      <c r="G17" s="64">
        <v>0</v>
      </c>
      <c r="H17" s="64">
        <v>0</v>
      </c>
      <c r="I17" s="64">
        <v>0</v>
      </c>
      <c r="J17" s="64">
        <f t="shared" si="0"/>
        <v>3600</v>
      </c>
      <c r="K17" s="67">
        <f t="shared" si="1"/>
        <v>0</v>
      </c>
    </row>
    <row r="18" spans="2:11" x14ac:dyDescent="0.25">
      <c r="B18" s="120"/>
      <c r="C18" s="120"/>
      <c r="D18" s="62" t="s">
        <v>27</v>
      </c>
      <c r="E18" s="63">
        <v>73</v>
      </c>
      <c r="F18" s="64">
        <v>1440</v>
      </c>
      <c r="G18" s="64">
        <v>0</v>
      </c>
      <c r="H18" s="64">
        <v>0</v>
      </c>
      <c r="I18" s="64">
        <v>0</v>
      </c>
      <c r="J18" s="64">
        <f t="shared" si="0"/>
        <v>1440</v>
      </c>
      <c r="K18" s="67">
        <f t="shared" si="1"/>
        <v>0</v>
      </c>
    </row>
    <row r="19" spans="2:11" ht="30" x14ac:dyDescent="0.25">
      <c r="B19" s="121"/>
      <c r="C19" s="121"/>
      <c r="D19" s="62" t="s">
        <v>28</v>
      </c>
      <c r="E19" s="63">
        <v>73</v>
      </c>
      <c r="F19" s="64">
        <v>33520</v>
      </c>
      <c r="G19" s="64">
        <v>33520</v>
      </c>
      <c r="H19" s="64">
        <v>0</v>
      </c>
      <c r="I19" s="64">
        <v>0</v>
      </c>
      <c r="J19" s="64">
        <f t="shared" si="0"/>
        <v>33520</v>
      </c>
      <c r="K19" s="67">
        <f t="shared" si="1"/>
        <v>0</v>
      </c>
    </row>
    <row r="20" spans="2:11" ht="30" customHeight="1" x14ac:dyDescent="0.25">
      <c r="B20" s="119" t="s">
        <v>29</v>
      </c>
      <c r="C20" s="119" t="s">
        <v>30</v>
      </c>
      <c r="D20" s="117" t="s">
        <v>31</v>
      </c>
      <c r="E20" s="63">
        <v>71</v>
      </c>
      <c r="F20" s="64">
        <v>25279.603999999999</v>
      </c>
      <c r="G20" s="64">
        <v>0</v>
      </c>
      <c r="H20" s="64">
        <v>3185.41</v>
      </c>
      <c r="I20" s="64">
        <v>3185.41</v>
      </c>
      <c r="J20" s="64">
        <f t="shared" si="0"/>
        <v>22094.194</v>
      </c>
      <c r="K20" s="67">
        <f t="shared" si="1"/>
        <v>0.12600711625071342</v>
      </c>
    </row>
    <row r="21" spans="2:11" x14ac:dyDescent="0.25">
      <c r="B21" s="120"/>
      <c r="C21" s="120"/>
      <c r="D21" s="118"/>
      <c r="E21" s="63">
        <v>73</v>
      </c>
      <c r="F21" s="64">
        <v>10908</v>
      </c>
      <c r="G21" s="64">
        <v>0</v>
      </c>
      <c r="H21" s="64">
        <v>0</v>
      </c>
      <c r="I21" s="64">
        <v>0</v>
      </c>
      <c r="J21" s="64">
        <f t="shared" si="0"/>
        <v>10908</v>
      </c>
      <c r="K21" s="67">
        <f t="shared" si="1"/>
        <v>0</v>
      </c>
    </row>
    <row r="22" spans="2:11" ht="30" x14ac:dyDescent="0.25">
      <c r="B22" s="120"/>
      <c r="C22" s="120"/>
      <c r="D22" s="62" t="s">
        <v>32</v>
      </c>
      <c r="E22" s="63">
        <v>75</v>
      </c>
      <c r="F22" s="64">
        <v>725354.53</v>
      </c>
      <c r="G22" s="64">
        <v>0</v>
      </c>
      <c r="H22" s="64">
        <v>0</v>
      </c>
      <c r="I22" s="64">
        <v>0</v>
      </c>
      <c r="J22" s="64">
        <f t="shared" si="0"/>
        <v>725354.53</v>
      </c>
      <c r="K22" s="67">
        <f t="shared" si="1"/>
        <v>0</v>
      </c>
    </row>
    <row r="23" spans="2:11" ht="30" x14ac:dyDescent="0.25">
      <c r="B23" s="120"/>
      <c r="C23" s="120"/>
      <c r="D23" s="62" t="s">
        <v>33</v>
      </c>
      <c r="E23" s="63">
        <v>73</v>
      </c>
      <c r="F23" s="64">
        <v>3200</v>
      </c>
      <c r="G23" s="64">
        <v>3200</v>
      </c>
      <c r="H23" s="64">
        <v>0</v>
      </c>
      <c r="I23" s="64">
        <v>0</v>
      </c>
      <c r="J23" s="64">
        <f t="shared" si="0"/>
        <v>3200</v>
      </c>
      <c r="K23" s="67">
        <f t="shared" si="1"/>
        <v>0</v>
      </c>
    </row>
    <row r="24" spans="2:11" x14ac:dyDescent="0.25">
      <c r="B24" s="121"/>
      <c r="C24" s="121"/>
      <c r="D24" s="62" t="s">
        <v>34</v>
      </c>
      <c r="E24" s="63">
        <v>73</v>
      </c>
      <c r="F24" s="64">
        <v>780</v>
      </c>
      <c r="G24" s="64">
        <v>0</v>
      </c>
      <c r="H24" s="64">
        <v>0</v>
      </c>
      <c r="I24" s="64">
        <v>0</v>
      </c>
      <c r="J24" s="64">
        <f t="shared" si="0"/>
        <v>780</v>
      </c>
      <c r="K24" s="67">
        <f t="shared" si="1"/>
        <v>0</v>
      </c>
    </row>
    <row r="25" spans="2:11" x14ac:dyDescent="0.25">
      <c r="B25" s="122" t="s">
        <v>35</v>
      </c>
      <c r="C25" s="123"/>
      <c r="D25" s="123"/>
      <c r="E25" s="124"/>
      <c r="F25" s="65">
        <f>SUM(F5:F24)</f>
        <v>930096.16200000001</v>
      </c>
      <c r="G25" s="65">
        <f t="shared" ref="G25:J25" si="2">SUM(G5:G24)</f>
        <v>69768</v>
      </c>
      <c r="H25" s="65">
        <f t="shared" si="2"/>
        <v>7165.4699999999993</v>
      </c>
      <c r="I25" s="65">
        <f t="shared" si="2"/>
        <v>7165.4699999999993</v>
      </c>
      <c r="J25" s="65">
        <f t="shared" si="2"/>
        <v>922930.69200000004</v>
      </c>
      <c r="K25" s="68">
        <f>+I25/F25</f>
        <v>7.7040098569936891E-3</v>
      </c>
    </row>
    <row r="28" spans="2:11" x14ac:dyDescent="0.25">
      <c r="G28" s="39"/>
    </row>
  </sheetData>
  <autoFilter ref="B4:K25"/>
  <mergeCells count="8">
    <mergeCell ref="D20:D21"/>
    <mergeCell ref="C20:C24"/>
    <mergeCell ref="B25:E25"/>
    <mergeCell ref="B20:B24"/>
    <mergeCell ref="C5:C8"/>
    <mergeCell ref="C9:C13"/>
    <mergeCell ref="C14:C19"/>
    <mergeCell ref="B5:B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0"/>
  <sheetViews>
    <sheetView topLeftCell="A4" zoomScale="80" zoomScaleNormal="80" workbookViewId="0">
      <selection activeCell="B5" sqref="B5:T14"/>
    </sheetView>
  </sheetViews>
  <sheetFormatPr baseColWidth="10" defaultColWidth="11.42578125" defaultRowHeight="15" x14ac:dyDescent="0.25"/>
  <cols>
    <col min="1" max="1" width="6.7109375" customWidth="1"/>
    <col min="2" max="2" width="32" customWidth="1"/>
    <col min="3" max="3" width="14.85546875" customWidth="1"/>
    <col min="4" max="4" width="23.7109375" customWidth="1"/>
    <col min="5" max="5" width="11.5703125" customWidth="1"/>
    <col min="6" max="6" width="11.5703125" hidden="1" customWidth="1"/>
    <col min="7" max="7" width="11.5703125" customWidth="1"/>
    <col min="8" max="8" width="11.5703125" hidden="1" customWidth="1"/>
    <col min="9" max="10" width="11.5703125" customWidth="1"/>
    <col min="11" max="11" width="11.5703125" hidden="1" customWidth="1"/>
    <col min="12" max="13" width="11.5703125" style="26" customWidth="1"/>
    <col min="14" max="14" width="11.5703125" style="24" customWidth="1"/>
    <col min="16" max="16" width="13.85546875" customWidth="1"/>
    <col min="17" max="17" width="14.5703125" style="40" customWidth="1"/>
    <col min="18" max="18" width="13.140625" style="40" customWidth="1"/>
    <col min="19" max="19" width="12.7109375" style="40" customWidth="1"/>
    <col min="20" max="20" width="14.28515625" style="40" customWidth="1"/>
  </cols>
  <sheetData>
    <row r="2" spans="2:22" ht="15.75" x14ac:dyDescent="0.25">
      <c r="B2" s="126" t="s">
        <v>36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</row>
    <row r="3" spans="2:22" x14ac:dyDescent="0.25">
      <c r="R3" s="40">
        <f>R4-S4</f>
        <v>0</v>
      </c>
    </row>
    <row r="4" spans="2:22" x14ac:dyDescent="0.25">
      <c r="Q4" s="40">
        <f>+SUBTOTAL(9,Q6:Q13)</f>
        <v>841644.73</v>
      </c>
      <c r="R4" s="40">
        <f>+SUBTOTAL(9,R6:R13)</f>
        <v>76971.97</v>
      </c>
      <c r="S4" s="40">
        <f t="shared" ref="S4:T4" si="0">+SUBTOTAL(9,S6:S13)</f>
        <v>76971.97</v>
      </c>
      <c r="T4" s="40">
        <f t="shared" si="0"/>
        <v>841644.73</v>
      </c>
    </row>
    <row r="5" spans="2:22" ht="59.25" customHeight="1" x14ac:dyDescent="0.25">
      <c r="B5" s="35" t="s">
        <v>37</v>
      </c>
      <c r="C5" s="35" t="s">
        <v>1</v>
      </c>
      <c r="D5" s="35" t="s">
        <v>2</v>
      </c>
      <c r="E5" s="35" t="s">
        <v>38</v>
      </c>
      <c r="F5" s="35" t="s">
        <v>39</v>
      </c>
      <c r="G5" s="35" t="s">
        <v>40</v>
      </c>
      <c r="H5" s="35" t="s">
        <v>41</v>
      </c>
      <c r="I5" s="35" t="s">
        <v>42</v>
      </c>
      <c r="J5" s="36" t="s">
        <v>43</v>
      </c>
      <c r="K5" s="36" t="s">
        <v>44</v>
      </c>
      <c r="L5" s="36" t="s">
        <v>45</v>
      </c>
      <c r="M5" s="36" t="s">
        <v>46</v>
      </c>
      <c r="N5" s="36" t="s">
        <v>47</v>
      </c>
      <c r="O5" s="36" t="s">
        <v>48</v>
      </c>
      <c r="P5" s="36" t="s">
        <v>49</v>
      </c>
      <c r="Q5" s="41" t="s">
        <v>50</v>
      </c>
      <c r="R5" s="41" t="s">
        <v>51</v>
      </c>
      <c r="S5" s="41" t="s">
        <v>52</v>
      </c>
      <c r="T5" s="41" t="s">
        <v>53</v>
      </c>
    </row>
    <row r="6" spans="2:22" ht="103.15" customHeight="1" x14ac:dyDescent="0.25">
      <c r="B6" s="28" t="s">
        <v>10</v>
      </c>
      <c r="C6" s="28" t="s">
        <v>11</v>
      </c>
      <c r="D6" s="28" t="s">
        <v>15</v>
      </c>
      <c r="E6" s="29">
        <v>56</v>
      </c>
      <c r="F6" s="28" t="s">
        <v>54</v>
      </c>
      <c r="G6" s="30" t="s">
        <v>55</v>
      </c>
      <c r="H6" s="28" t="s">
        <v>56</v>
      </c>
      <c r="I6" s="30" t="s">
        <v>55</v>
      </c>
      <c r="J6" s="25">
        <v>202</v>
      </c>
      <c r="K6" s="28" t="s">
        <v>57</v>
      </c>
      <c r="L6" s="25">
        <v>8888</v>
      </c>
      <c r="M6" s="25">
        <v>8888</v>
      </c>
      <c r="N6" s="29">
        <v>73</v>
      </c>
      <c r="O6" s="29">
        <v>730606</v>
      </c>
      <c r="P6" s="28" t="s">
        <v>58</v>
      </c>
      <c r="Q6" s="42">
        <v>25140</v>
      </c>
      <c r="R6" s="42">
        <v>0</v>
      </c>
      <c r="S6" s="42">
        <v>5028</v>
      </c>
      <c r="T6" s="43">
        <f>Q6-R6+S6</f>
        <v>30168</v>
      </c>
    </row>
    <row r="7" spans="2:22" ht="84" x14ac:dyDescent="0.25">
      <c r="B7" s="28" t="s">
        <v>10</v>
      </c>
      <c r="C7" s="28" t="s">
        <v>16</v>
      </c>
      <c r="D7" s="28" t="s">
        <v>20</v>
      </c>
      <c r="E7" s="29">
        <v>56</v>
      </c>
      <c r="F7" s="28" t="s">
        <v>54</v>
      </c>
      <c r="G7" s="30" t="s">
        <v>55</v>
      </c>
      <c r="H7" s="28" t="s">
        <v>56</v>
      </c>
      <c r="I7" s="30" t="s">
        <v>55</v>
      </c>
      <c r="J7" s="25">
        <v>202</v>
      </c>
      <c r="K7" s="28" t="s">
        <v>57</v>
      </c>
      <c r="L7" s="25">
        <v>8888</v>
      </c>
      <c r="M7" s="25">
        <v>8888</v>
      </c>
      <c r="N7" s="29">
        <v>73</v>
      </c>
      <c r="O7" s="29">
        <v>730606</v>
      </c>
      <c r="P7" s="28" t="s">
        <v>58</v>
      </c>
      <c r="Q7" s="42">
        <v>16666.560000000001</v>
      </c>
      <c r="R7" s="42">
        <v>0</v>
      </c>
      <c r="S7" s="42">
        <v>3445.4399999999987</v>
      </c>
      <c r="T7" s="42">
        <f>Q7-R7+S7</f>
        <v>20112</v>
      </c>
      <c r="V7" s="38"/>
    </row>
    <row r="8" spans="2:22" ht="84" x14ac:dyDescent="0.25">
      <c r="B8" s="28" t="s">
        <v>10</v>
      </c>
      <c r="C8" s="28" t="s">
        <v>22</v>
      </c>
      <c r="D8" s="28" t="s">
        <v>24</v>
      </c>
      <c r="E8" s="29">
        <v>56</v>
      </c>
      <c r="F8" s="28" t="s">
        <v>54</v>
      </c>
      <c r="G8" s="30" t="s">
        <v>55</v>
      </c>
      <c r="H8" s="28" t="s">
        <v>56</v>
      </c>
      <c r="I8" s="30" t="s">
        <v>55</v>
      </c>
      <c r="J8" s="25">
        <v>202</v>
      </c>
      <c r="K8" s="28" t="s">
        <v>57</v>
      </c>
      <c r="L8" s="25">
        <v>8888</v>
      </c>
      <c r="M8" s="25">
        <v>8888</v>
      </c>
      <c r="N8" s="29">
        <v>73</v>
      </c>
      <c r="O8" s="29">
        <v>730301</v>
      </c>
      <c r="P8" s="31" t="s">
        <v>59</v>
      </c>
      <c r="Q8" s="42">
        <v>3360</v>
      </c>
      <c r="R8" s="42">
        <v>0</v>
      </c>
      <c r="S8" s="45">
        <v>240</v>
      </c>
      <c r="T8" s="45">
        <f>Q8-R8+S8</f>
        <v>3600</v>
      </c>
      <c r="V8" s="38"/>
    </row>
    <row r="9" spans="2:22" s="60" customFormat="1" ht="84" x14ac:dyDescent="0.25">
      <c r="B9" s="52" t="s">
        <v>10</v>
      </c>
      <c r="C9" s="52" t="s">
        <v>22</v>
      </c>
      <c r="D9" s="52" t="s">
        <v>25</v>
      </c>
      <c r="E9" s="53">
        <v>56</v>
      </c>
      <c r="F9" s="52" t="s">
        <v>54</v>
      </c>
      <c r="G9" s="54" t="s">
        <v>55</v>
      </c>
      <c r="H9" s="52" t="s">
        <v>56</v>
      </c>
      <c r="I9" s="54" t="s">
        <v>55</v>
      </c>
      <c r="J9" s="55">
        <v>202</v>
      </c>
      <c r="K9" s="52" t="s">
        <v>57</v>
      </c>
      <c r="L9" s="55">
        <v>8888</v>
      </c>
      <c r="M9" s="55">
        <v>8888</v>
      </c>
      <c r="N9" s="53">
        <v>73</v>
      </c>
      <c r="O9" s="53">
        <v>730601</v>
      </c>
      <c r="P9" s="52" t="s">
        <v>60</v>
      </c>
      <c r="Q9" s="56">
        <v>91354.17</v>
      </c>
      <c r="R9" s="56">
        <f>76971.97-400</f>
        <v>76571.97</v>
      </c>
      <c r="S9" s="57">
        <v>0</v>
      </c>
      <c r="T9" s="58">
        <f t="shared" ref="T9:T11" si="1">Q9-R9+S9</f>
        <v>14782.199999999997</v>
      </c>
      <c r="U9" s="59"/>
    </row>
    <row r="10" spans="2:22" ht="84" x14ac:dyDescent="0.25">
      <c r="B10" s="28" t="s">
        <v>10</v>
      </c>
      <c r="C10" s="28" t="s">
        <v>22</v>
      </c>
      <c r="D10" s="28" t="s">
        <v>28</v>
      </c>
      <c r="E10" s="29">
        <v>56</v>
      </c>
      <c r="F10" s="28" t="s">
        <v>54</v>
      </c>
      <c r="G10" s="30" t="s">
        <v>55</v>
      </c>
      <c r="H10" s="28" t="s">
        <v>56</v>
      </c>
      <c r="I10" s="30" t="s">
        <v>55</v>
      </c>
      <c r="J10" s="25">
        <v>202</v>
      </c>
      <c r="K10" s="28" t="s">
        <v>57</v>
      </c>
      <c r="L10" s="25">
        <v>8888</v>
      </c>
      <c r="M10" s="25">
        <v>8888</v>
      </c>
      <c r="N10" s="29">
        <v>73</v>
      </c>
      <c r="O10" s="29">
        <v>730606</v>
      </c>
      <c r="P10" s="28" t="s">
        <v>58</v>
      </c>
      <c r="Q10" s="42">
        <v>23464</v>
      </c>
      <c r="R10" s="42">
        <v>0</v>
      </c>
      <c r="S10" s="45">
        <v>10056</v>
      </c>
      <c r="T10" s="45">
        <f t="shared" si="1"/>
        <v>33520</v>
      </c>
      <c r="V10" s="38"/>
    </row>
    <row r="11" spans="2:22" ht="84" x14ac:dyDescent="0.25">
      <c r="B11" s="28" t="s">
        <v>29</v>
      </c>
      <c r="C11" s="28" t="s">
        <v>30</v>
      </c>
      <c r="D11" s="28" t="s">
        <v>31</v>
      </c>
      <c r="E11" s="29">
        <v>56</v>
      </c>
      <c r="F11" s="28" t="s">
        <v>54</v>
      </c>
      <c r="G11" s="30" t="s">
        <v>55</v>
      </c>
      <c r="H11" s="28" t="s">
        <v>56</v>
      </c>
      <c r="I11" s="30" t="s">
        <v>55</v>
      </c>
      <c r="J11" s="25">
        <v>202</v>
      </c>
      <c r="K11" s="28" t="s">
        <v>57</v>
      </c>
      <c r="L11" s="25">
        <v>8888</v>
      </c>
      <c r="M11" s="25">
        <v>8888</v>
      </c>
      <c r="N11" s="29">
        <v>73</v>
      </c>
      <c r="O11" s="29">
        <v>730606</v>
      </c>
      <c r="P11" s="28" t="s">
        <v>58</v>
      </c>
      <c r="Q11" s="42">
        <v>6060</v>
      </c>
      <c r="R11" s="42">
        <v>0</v>
      </c>
      <c r="S11" s="45">
        <v>4848</v>
      </c>
      <c r="T11" s="45">
        <f t="shared" si="1"/>
        <v>10908</v>
      </c>
      <c r="V11" s="38"/>
    </row>
    <row r="12" spans="2:22" ht="84" x14ac:dyDescent="0.25">
      <c r="B12" s="28" t="s">
        <v>29</v>
      </c>
      <c r="C12" s="28" t="s">
        <v>30</v>
      </c>
      <c r="D12" s="28" t="s">
        <v>32</v>
      </c>
      <c r="E12" s="29">
        <v>56</v>
      </c>
      <c r="F12" s="28" t="s">
        <v>54</v>
      </c>
      <c r="G12" s="30" t="s">
        <v>55</v>
      </c>
      <c r="H12" s="28" t="s">
        <v>56</v>
      </c>
      <c r="I12" s="30" t="s">
        <v>55</v>
      </c>
      <c r="J12" s="25">
        <v>202</v>
      </c>
      <c r="K12" s="28" t="s">
        <v>57</v>
      </c>
      <c r="L12" s="25">
        <v>8888</v>
      </c>
      <c r="M12" s="25">
        <v>8888</v>
      </c>
      <c r="N12" s="29">
        <v>75</v>
      </c>
      <c r="O12" s="29">
        <v>750107</v>
      </c>
      <c r="P12" s="28" t="s">
        <v>61</v>
      </c>
      <c r="Q12" s="45">
        <v>672000</v>
      </c>
      <c r="R12" s="46">
        <v>0</v>
      </c>
      <c r="S12" s="45">
        <v>53354.53</v>
      </c>
      <c r="T12" s="45">
        <f t="shared" ref="T12:T13" si="2">Q12-R12+S12</f>
        <v>725354.53</v>
      </c>
      <c r="V12" s="39"/>
    </row>
    <row r="13" spans="2:22" ht="84" x14ac:dyDescent="0.25">
      <c r="B13" s="28" t="s">
        <v>29</v>
      </c>
      <c r="C13" s="28" t="s">
        <v>30</v>
      </c>
      <c r="D13" s="28" t="s">
        <v>33</v>
      </c>
      <c r="E13" s="29">
        <v>56</v>
      </c>
      <c r="F13" s="28" t="s">
        <v>54</v>
      </c>
      <c r="G13" s="30" t="s">
        <v>55</v>
      </c>
      <c r="H13" s="28" t="s">
        <v>56</v>
      </c>
      <c r="I13" s="30" t="s">
        <v>55</v>
      </c>
      <c r="J13" s="25">
        <v>202</v>
      </c>
      <c r="K13" s="28" t="s">
        <v>57</v>
      </c>
      <c r="L13" s="25">
        <v>8888</v>
      </c>
      <c r="M13" s="25">
        <v>8888</v>
      </c>
      <c r="N13" s="29">
        <v>73</v>
      </c>
      <c r="O13" s="29">
        <v>730303</v>
      </c>
      <c r="P13" s="28" t="s">
        <v>62</v>
      </c>
      <c r="Q13" s="45">
        <v>3600</v>
      </c>
      <c r="R13" s="46">
        <v>400</v>
      </c>
      <c r="S13" s="46">
        <v>0</v>
      </c>
      <c r="T13" s="45">
        <f t="shared" si="2"/>
        <v>3200</v>
      </c>
      <c r="V13" s="39"/>
    </row>
    <row r="14" spans="2:22" ht="14.45" customHeight="1" x14ac:dyDescent="0.25">
      <c r="B14" s="127" t="s">
        <v>63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61">
        <f>SUM(Q6:Q13)</f>
        <v>841644.73</v>
      </c>
      <c r="R14" s="61">
        <f t="shared" ref="R14:T14" si="3">SUM(R6:R13)</f>
        <v>76971.97</v>
      </c>
      <c r="S14" s="61">
        <f t="shared" si="3"/>
        <v>76971.97</v>
      </c>
      <c r="T14" s="61">
        <f t="shared" si="3"/>
        <v>841644.73</v>
      </c>
    </row>
    <row r="17" spans="4:20" hidden="1" x14ac:dyDescent="0.25">
      <c r="Q17" s="40">
        <f>SUM(Q6:Q12)</f>
        <v>838044.73</v>
      </c>
      <c r="R17" s="40">
        <f>SUM(R6:R13)</f>
        <v>76971.97</v>
      </c>
      <c r="S17" s="40">
        <f>SUM(S6:S13)</f>
        <v>76971.97</v>
      </c>
      <c r="T17" s="40">
        <f>SUM(T6:T12)</f>
        <v>838444.73</v>
      </c>
    </row>
    <row r="18" spans="4:20" hidden="1" x14ac:dyDescent="0.25">
      <c r="R18" s="40">
        <f>+R17-S17</f>
        <v>0</v>
      </c>
      <c r="S18" s="40">
        <f>S17-R17</f>
        <v>0</v>
      </c>
      <c r="T18" s="40">
        <v>1292.4100000000001</v>
      </c>
    </row>
    <row r="19" spans="4:20" hidden="1" x14ac:dyDescent="0.25">
      <c r="T19" s="40">
        <f>+S18+T18</f>
        <v>1292.4100000000001</v>
      </c>
    </row>
    <row r="20" spans="4:20" hidden="1" x14ac:dyDescent="0.25"/>
    <row r="21" spans="4:20" hidden="1" x14ac:dyDescent="0.25">
      <c r="Q21" s="44">
        <v>56868.23324444444</v>
      </c>
    </row>
    <row r="22" spans="4:20" hidden="1" x14ac:dyDescent="0.25">
      <c r="Q22" s="40">
        <f>Q17+Q21</f>
        <v>894912.96324444446</v>
      </c>
      <c r="S22" s="40">
        <f>S17+Q21</f>
        <v>133840.20324444445</v>
      </c>
    </row>
    <row r="23" spans="4:20" hidden="1" x14ac:dyDescent="0.25"/>
    <row r="24" spans="4:20" hidden="1" x14ac:dyDescent="0.25"/>
    <row r="25" spans="4:20" hidden="1" x14ac:dyDescent="0.25">
      <c r="Q25" s="40">
        <v>873227.92999999993</v>
      </c>
    </row>
    <row r="26" spans="4:20" hidden="1" x14ac:dyDescent="0.25"/>
    <row r="27" spans="4:20" ht="14.45" hidden="1" customHeight="1" x14ac:dyDescent="0.25">
      <c r="D27" s="37" t="s">
        <v>64</v>
      </c>
      <c r="E27" s="37"/>
      <c r="F27" s="37"/>
      <c r="S27" s="40">
        <v>1072.4100000000001</v>
      </c>
    </row>
    <row r="28" spans="4:20" ht="14.45" hidden="1" customHeight="1" x14ac:dyDescent="0.25">
      <c r="D28" s="37"/>
      <c r="E28" s="37"/>
      <c r="F28" s="37"/>
    </row>
    <row r="29" spans="4:20" hidden="1" x14ac:dyDescent="0.25"/>
    <row r="30" spans="4:20" x14ac:dyDescent="0.25">
      <c r="R30" s="40">
        <f>+R14-S14</f>
        <v>0</v>
      </c>
    </row>
  </sheetData>
  <autoFilter ref="B5:U14"/>
  <mergeCells count="2">
    <mergeCell ref="B2:T2"/>
    <mergeCell ref="B14:P14"/>
  </mergeCells>
  <pageMargins left="0.7" right="0.7" top="0.75" bottom="0.75" header="0.3" footer="0.3"/>
  <pageSetup paperSize="9" orientation="portrait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9"/>
  <sheetViews>
    <sheetView workbookViewId="0">
      <selection activeCell="G12" sqref="G12"/>
    </sheetView>
  </sheetViews>
  <sheetFormatPr baseColWidth="10" defaultColWidth="11.42578125" defaultRowHeight="15" x14ac:dyDescent="0.25"/>
  <cols>
    <col min="1" max="1" width="17.5703125" bestFit="1" customWidth="1"/>
    <col min="2" max="2" width="32" bestFit="1" customWidth="1"/>
    <col min="3" max="3" width="12" bestFit="1" customWidth="1"/>
    <col min="4" max="4" width="7.42578125" bestFit="1" customWidth="1"/>
    <col min="5" max="5" width="18.5703125" bestFit="1" customWidth="1"/>
    <col min="6" max="6" width="18.85546875" bestFit="1" customWidth="1"/>
    <col min="7" max="7" width="20.42578125" bestFit="1" customWidth="1"/>
    <col min="8" max="8" width="19.140625" bestFit="1" customWidth="1"/>
    <col min="9" max="9" width="12.42578125" bestFit="1" customWidth="1"/>
  </cols>
  <sheetData>
    <row r="3" spans="1:9" x14ac:dyDescent="0.25">
      <c r="A3" s="75" t="s">
        <v>65</v>
      </c>
      <c r="B3" s="75" t="s">
        <v>40</v>
      </c>
      <c r="C3" s="75" t="s">
        <v>3</v>
      </c>
      <c r="D3" s="75" t="s">
        <v>66</v>
      </c>
      <c r="E3" t="s">
        <v>67</v>
      </c>
      <c r="F3" t="s">
        <v>68</v>
      </c>
      <c r="G3" t="s">
        <v>69</v>
      </c>
      <c r="H3" t="s">
        <v>70</v>
      </c>
      <c r="I3" t="s">
        <v>71</v>
      </c>
    </row>
    <row r="4" spans="1:9" x14ac:dyDescent="0.25">
      <c r="A4">
        <v>56</v>
      </c>
      <c r="B4" t="s">
        <v>55</v>
      </c>
      <c r="C4">
        <v>71</v>
      </c>
      <c r="D4">
        <v>710203</v>
      </c>
      <c r="E4" s="39">
        <v>3664.7100000000005</v>
      </c>
      <c r="F4" s="39">
        <v>0</v>
      </c>
      <c r="G4" s="39">
        <v>0</v>
      </c>
      <c r="H4" s="39">
        <v>0</v>
      </c>
      <c r="I4" s="39">
        <v>0</v>
      </c>
    </row>
    <row r="5" spans="1:9" x14ac:dyDescent="0.25">
      <c r="D5">
        <v>710204</v>
      </c>
      <c r="E5" s="39">
        <v>1320</v>
      </c>
      <c r="F5" s="39">
        <v>0</v>
      </c>
      <c r="G5" s="39">
        <v>753.75</v>
      </c>
      <c r="H5" s="39">
        <v>753.75</v>
      </c>
      <c r="I5" s="39">
        <v>753.75</v>
      </c>
    </row>
    <row r="6" spans="1:9" x14ac:dyDescent="0.25">
      <c r="D6">
        <v>710510</v>
      </c>
      <c r="E6" s="39">
        <v>43976.539999999994</v>
      </c>
      <c r="F6" s="39">
        <v>0</v>
      </c>
      <c r="G6" s="39">
        <v>40126.6</v>
      </c>
      <c r="H6" s="39">
        <v>40126.6</v>
      </c>
      <c r="I6" s="39">
        <v>3748</v>
      </c>
    </row>
    <row r="7" spans="1:9" x14ac:dyDescent="0.25">
      <c r="D7">
        <v>710601</v>
      </c>
      <c r="E7" s="39">
        <v>4243.74</v>
      </c>
      <c r="F7" s="39">
        <v>0</v>
      </c>
      <c r="G7" s="39">
        <v>3872.21</v>
      </c>
      <c r="H7" s="39">
        <v>3872.21</v>
      </c>
      <c r="I7" s="39">
        <v>361.67999999999995</v>
      </c>
    </row>
    <row r="8" spans="1:9" x14ac:dyDescent="0.25">
      <c r="D8">
        <v>710602</v>
      </c>
      <c r="E8" s="39">
        <v>3663.2400000000007</v>
      </c>
      <c r="F8" s="39">
        <v>0</v>
      </c>
      <c r="G8" s="39">
        <v>877.46</v>
      </c>
      <c r="H8" s="39">
        <v>877.46000000000015</v>
      </c>
      <c r="I8" s="39">
        <v>90.46</v>
      </c>
    </row>
    <row r="9" spans="1:9" x14ac:dyDescent="0.25">
      <c r="D9">
        <v>710707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</row>
    <row r="10" spans="1:9" x14ac:dyDescent="0.25">
      <c r="C10">
        <v>73</v>
      </c>
      <c r="D10">
        <v>730207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</row>
    <row r="11" spans="1:9" x14ac:dyDescent="0.25">
      <c r="D11">
        <v>730301</v>
      </c>
      <c r="E11" s="39">
        <v>173</v>
      </c>
      <c r="F11" s="39">
        <v>0</v>
      </c>
      <c r="G11" s="39">
        <v>23</v>
      </c>
      <c r="H11" s="39">
        <v>23</v>
      </c>
      <c r="I11" s="39">
        <v>7</v>
      </c>
    </row>
    <row r="12" spans="1:9" x14ac:dyDescent="0.25">
      <c r="D12">
        <v>730303</v>
      </c>
      <c r="E12" s="39">
        <v>2023.95</v>
      </c>
      <c r="F12" s="39">
        <v>0</v>
      </c>
      <c r="G12" s="39">
        <v>1403.95</v>
      </c>
      <c r="H12" s="39">
        <v>1403.95</v>
      </c>
      <c r="I12" s="39">
        <v>212.25</v>
      </c>
    </row>
    <row r="13" spans="1:9" x14ac:dyDescent="0.25">
      <c r="D13">
        <v>730601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</row>
    <row r="14" spans="1:9" x14ac:dyDescent="0.25">
      <c r="D14">
        <v>730606</v>
      </c>
      <c r="E14" s="39">
        <v>116164</v>
      </c>
      <c r="F14" s="39">
        <v>35972</v>
      </c>
      <c r="G14" s="39">
        <v>80192</v>
      </c>
      <c r="H14" s="39">
        <v>76840</v>
      </c>
      <c r="I14" s="39">
        <v>9592</v>
      </c>
    </row>
    <row r="15" spans="1:9" x14ac:dyDescent="0.25">
      <c r="D15">
        <v>730802</v>
      </c>
      <c r="E15" s="39">
        <v>9453.5</v>
      </c>
      <c r="F15" s="39">
        <v>9453.5</v>
      </c>
      <c r="G15" s="39">
        <v>0</v>
      </c>
      <c r="H15" s="39">
        <v>0</v>
      </c>
      <c r="I15" s="39">
        <v>0</v>
      </c>
    </row>
    <row r="16" spans="1:9" x14ac:dyDescent="0.25">
      <c r="D16">
        <v>730204</v>
      </c>
      <c r="E16" s="39">
        <v>1837.51</v>
      </c>
      <c r="F16" s="39">
        <v>1837.51</v>
      </c>
      <c r="G16" s="39">
        <v>0</v>
      </c>
      <c r="H16" s="39">
        <v>0</v>
      </c>
      <c r="I16" s="39">
        <v>0</v>
      </c>
    </row>
    <row r="17" spans="1:9" x14ac:dyDescent="0.25">
      <c r="C17">
        <v>75</v>
      </c>
      <c r="D17">
        <v>750107</v>
      </c>
      <c r="E17" s="39">
        <v>743575.97</v>
      </c>
      <c r="F17" s="39">
        <v>546790.18999999994</v>
      </c>
      <c r="G17" s="39">
        <v>196785.78</v>
      </c>
      <c r="H17" s="39">
        <v>0</v>
      </c>
      <c r="I17" s="39">
        <v>0</v>
      </c>
    </row>
    <row r="18" spans="1:9" x14ac:dyDescent="0.25">
      <c r="C18" t="s">
        <v>72</v>
      </c>
      <c r="D18" t="s">
        <v>72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</row>
    <row r="19" spans="1:9" x14ac:dyDescent="0.25">
      <c r="A19" t="s">
        <v>35</v>
      </c>
      <c r="E19" s="39">
        <v>930096.15999999992</v>
      </c>
      <c r="F19" s="39">
        <v>594053.19999999995</v>
      </c>
      <c r="G19" s="39">
        <v>324034.75</v>
      </c>
      <c r="H19" s="39">
        <v>123896.97</v>
      </c>
      <c r="I19" s="39">
        <v>14765.14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6"/>
  <sheetViews>
    <sheetView topLeftCell="A5" workbookViewId="0">
      <selection activeCell="A4" sqref="A4:I34"/>
    </sheetView>
  </sheetViews>
  <sheetFormatPr baseColWidth="10" defaultColWidth="11.42578125" defaultRowHeight="15" x14ac:dyDescent="0.25"/>
  <cols>
    <col min="1" max="1" width="34.42578125" style="83" customWidth="1"/>
    <col min="2" max="2" width="108.28515625" style="83" bestFit="1" customWidth="1"/>
    <col min="3" max="3" width="189" style="26" bestFit="1" customWidth="1"/>
    <col min="4" max="4" width="108" style="83" bestFit="1" customWidth="1"/>
    <col min="5" max="5" width="13.85546875" style="85" customWidth="1"/>
    <col min="6" max="6" width="18.5703125" customWidth="1"/>
    <col min="7" max="7" width="18.85546875" customWidth="1"/>
    <col min="8" max="8" width="20.42578125" bestFit="1" customWidth="1"/>
    <col min="9" max="9" width="19.140625" bestFit="1" customWidth="1"/>
  </cols>
  <sheetData>
    <row r="3" spans="1:9" x14ac:dyDescent="0.25">
      <c r="A3" s="82" t="s">
        <v>65</v>
      </c>
      <c r="B3" s="82" t="s">
        <v>1</v>
      </c>
      <c r="C3" s="81" t="s">
        <v>2</v>
      </c>
      <c r="D3" s="82" t="s">
        <v>73</v>
      </c>
      <c r="E3" s="84" t="s">
        <v>3</v>
      </c>
      <c r="F3" t="s">
        <v>67</v>
      </c>
      <c r="G3" t="s">
        <v>68</v>
      </c>
      <c r="H3" t="s">
        <v>69</v>
      </c>
      <c r="I3" t="s">
        <v>70</v>
      </c>
    </row>
    <row r="4" spans="1:9" ht="90" x14ac:dyDescent="0.25">
      <c r="A4" s="83" t="s">
        <v>10</v>
      </c>
      <c r="B4" t="s">
        <v>11</v>
      </c>
      <c r="C4" t="s">
        <v>12</v>
      </c>
      <c r="D4" t="s">
        <v>72</v>
      </c>
      <c r="E4" s="85">
        <v>71</v>
      </c>
      <c r="F4" s="86">
        <v>31588.629999999997</v>
      </c>
      <c r="G4" s="86">
        <v>0</v>
      </c>
      <c r="H4" s="86">
        <v>25653.789999999997</v>
      </c>
      <c r="I4" s="86">
        <v>25653.789999999997</v>
      </c>
    </row>
    <row r="5" spans="1:9" x14ac:dyDescent="0.25">
      <c r="B5"/>
      <c r="C5" t="s">
        <v>13</v>
      </c>
      <c r="D5" t="s">
        <v>72</v>
      </c>
      <c r="E5" s="85">
        <v>73</v>
      </c>
      <c r="F5" s="86">
        <v>350.75</v>
      </c>
      <c r="G5" s="86">
        <v>0</v>
      </c>
      <c r="H5" s="86">
        <v>350.75</v>
      </c>
      <c r="I5" s="86">
        <v>350.75</v>
      </c>
    </row>
    <row r="6" spans="1:9" x14ac:dyDescent="0.25">
      <c r="B6"/>
      <c r="C6" t="s">
        <v>74</v>
      </c>
      <c r="D6" t="s">
        <v>72</v>
      </c>
      <c r="E6" s="85">
        <v>73</v>
      </c>
      <c r="F6" s="86">
        <v>23</v>
      </c>
      <c r="G6" s="86">
        <v>0</v>
      </c>
      <c r="H6" s="86">
        <v>23</v>
      </c>
      <c r="I6" s="86">
        <v>23</v>
      </c>
    </row>
    <row r="7" spans="1:9" x14ac:dyDescent="0.25">
      <c r="B7"/>
      <c r="C7" t="s">
        <v>15</v>
      </c>
      <c r="D7" t="s">
        <v>72</v>
      </c>
      <c r="E7" s="85">
        <v>73</v>
      </c>
      <c r="F7" s="86">
        <v>30168</v>
      </c>
      <c r="G7" s="86">
        <v>0</v>
      </c>
      <c r="H7" s="86">
        <v>30168</v>
      </c>
      <c r="I7" s="86">
        <v>30168</v>
      </c>
    </row>
    <row r="8" spans="1:9" x14ac:dyDescent="0.25">
      <c r="B8"/>
      <c r="C8" t="s">
        <v>75</v>
      </c>
      <c r="D8" t="s">
        <v>72</v>
      </c>
      <c r="E8" s="85">
        <v>73</v>
      </c>
      <c r="F8" s="86">
        <v>11732</v>
      </c>
      <c r="G8" s="86">
        <v>8380</v>
      </c>
      <c r="H8" s="86">
        <v>3352</v>
      </c>
      <c r="I8" s="86">
        <v>3352</v>
      </c>
    </row>
    <row r="9" spans="1:9" x14ac:dyDescent="0.25">
      <c r="B9"/>
      <c r="C9" t="s">
        <v>76</v>
      </c>
      <c r="D9" t="s">
        <v>72</v>
      </c>
      <c r="E9" s="85">
        <v>73</v>
      </c>
      <c r="F9" s="86">
        <v>7272</v>
      </c>
      <c r="G9" s="86">
        <v>2424</v>
      </c>
      <c r="H9" s="86">
        <v>4848</v>
      </c>
      <c r="I9" s="86">
        <v>4848</v>
      </c>
    </row>
    <row r="10" spans="1:9" x14ac:dyDescent="0.25">
      <c r="B10" t="s">
        <v>16</v>
      </c>
      <c r="C10" t="s">
        <v>17</v>
      </c>
      <c r="D10" t="s">
        <v>72</v>
      </c>
      <c r="E10" s="85">
        <v>73</v>
      </c>
      <c r="F10" s="86">
        <v>0</v>
      </c>
      <c r="G10" s="86">
        <v>0</v>
      </c>
      <c r="H10" s="86">
        <v>0</v>
      </c>
      <c r="I10" s="86">
        <v>0</v>
      </c>
    </row>
    <row r="11" spans="1:9" x14ac:dyDescent="0.25">
      <c r="B11"/>
      <c r="C11" t="s">
        <v>18</v>
      </c>
      <c r="D11" t="s">
        <v>72</v>
      </c>
      <c r="E11" s="85">
        <v>73</v>
      </c>
      <c r="F11" s="86">
        <v>0</v>
      </c>
      <c r="G11" s="86">
        <v>0</v>
      </c>
      <c r="H11" s="86">
        <v>0</v>
      </c>
      <c r="I11" s="86">
        <v>0</v>
      </c>
    </row>
    <row r="12" spans="1:9" x14ac:dyDescent="0.25">
      <c r="B12"/>
      <c r="C12" t="s">
        <v>77</v>
      </c>
      <c r="D12" t="s">
        <v>72</v>
      </c>
      <c r="E12" s="85">
        <v>73</v>
      </c>
      <c r="F12" s="86">
        <v>0</v>
      </c>
      <c r="G12" s="86">
        <v>0</v>
      </c>
      <c r="H12" s="86">
        <v>0</v>
      </c>
      <c r="I12" s="86">
        <v>0</v>
      </c>
    </row>
    <row r="13" spans="1:9" x14ac:dyDescent="0.25">
      <c r="B13"/>
      <c r="C13" t="s">
        <v>20</v>
      </c>
      <c r="D13" t="s">
        <v>72</v>
      </c>
      <c r="E13" s="85">
        <v>73</v>
      </c>
      <c r="F13" s="86">
        <v>0</v>
      </c>
      <c r="G13" s="86">
        <v>0</v>
      </c>
      <c r="H13" s="86">
        <v>0</v>
      </c>
      <c r="I13" s="86">
        <v>0</v>
      </c>
    </row>
    <row r="14" spans="1:9" x14ac:dyDescent="0.25">
      <c r="B14"/>
      <c r="C14" t="s">
        <v>21</v>
      </c>
      <c r="D14" t="s">
        <v>72</v>
      </c>
      <c r="E14" s="85">
        <v>73</v>
      </c>
      <c r="F14" s="86">
        <v>0</v>
      </c>
      <c r="G14" s="86">
        <v>0</v>
      </c>
      <c r="H14" s="86">
        <v>0</v>
      </c>
      <c r="I14" s="86">
        <v>0</v>
      </c>
    </row>
    <row r="15" spans="1:9" x14ac:dyDescent="0.25">
      <c r="B15" t="s">
        <v>22</v>
      </c>
      <c r="C15" t="s">
        <v>23</v>
      </c>
      <c r="D15" t="s">
        <v>72</v>
      </c>
      <c r="E15" s="85">
        <v>73</v>
      </c>
      <c r="F15" s="86">
        <v>0</v>
      </c>
      <c r="G15" s="86">
        <v>0</v>
      </c>
      <c r="H15" s="86">
        <v>0</v>
      </c>
      <c r="I15" s="86">
        <v>0</v>
      </c>
    </row>
    <row r="16" spans="1:9" x14ac:dyDescent="0.25">
      <c r="B16"/>
      <c r="C16" t="s">
        <v>78</v>
      </c>
      <c r="D16" t="s">
        <v>72</v>
      </c>
      <c r="E16" s="85">
        <v>73</v>
      </c>
      <c r="F16" s="86">
        <v>0</v>
      </c>
      <c r="G16" s="86">
        <v>0</v>
      </c>
      <c r="H16" s="86">
        <v>0</v>
      </c>
      <c r="I16" s="86">
        <v>0</v>
      </c>
    </row>
    <row r="17" spans="1:9" x14ac:dyDescent="0.25">
      <c r="B17"/>
      <c r="C17" t="s">
        <v>79</v>
      </c>
      <c r="D17" t="s">
        <v>72</v>
      </c>
      <c r="E17" s="85" t="s">
        <v>72</v>
      </c>
      <c r="F17" s="86">
        <v>0</v>
      </c>
      <c r="G17" s="86">
        <v>0</v>
      </c>
      <c r="H17" s="86">
        <v>0</v>
      </c>
      <c r="I17" s="86">
        <v>0</v>
      </c>
    </row>
    <row r="18" spans="1:9" x14ac:dyDescent="0.25">
      <c r="B18"/>
      <c r="C18" t="s">
        <v>25</v>
      </c>
      <c r="D18" t="s">
        <v>72</v>
      </c>
      <c r="E18" s="85">
        <v>73</v>
      </c>
      <c r="F18" s="86">
        <v>0</v>
      </c>
      <c r="G18" s="86">
        <v>0</v>
      </c>
      <c r="H18" s="86">
        <v>0</v>
      </c>
      <c r="I18" s="86">
        <v>0</v>
      </c>
    </row>
    <row r="19" spans="1:9" x14ac:dyDescent="0.25">
      <c r="B19"/>
      <c r="C19"/>
      <c r="D19" t="s">
        <v>132</v>
      </c>
      <c r="E19">
        <v>73</v>
      </c>
      <c r="F19" s="86">
        <v>11291.01</v>
      </c>
      <c r="G19" s="86">
        <v>11291.01</v>
      </c>
      <c r="H19" s="86">
        <v>0</v>
      </c>
      <c r="I19" s="86">
        <v>0</v>
      </c>
    </row>
    <row r="20" spans="1:9" x14ac:dyDescent="0.25">
      <c r="B20"/>
      <c r="C20" t="s">
        <v>26</v>
      </c>
      <c r="D20" t="s">
        <v>72</v>
      </c>
      <c r="E20" s="85">
        <v>73</v>
      </c>
      <c r="F20" s="86">
        <v>0</v>
      </c>
      <c r="G20" s="86">
        <v>0</v>
      </c>
      <c r="H20" s="86">
        <v>0</v>
      </c>
      <c r="I20" s="86">
        <v>0</v>
      </c>
    </row>
    <row r="21" spans="1:9" x14ac:dyDescent="0.25">
      <c r="B21"/>
      <c r="C21" t="s">
        <v>27</v>
      </c>
      <c r="D21" t="s">
        <v>72</v>
      </c>
      <c r="E21" s="85">
        <v>73</v>
      </c>
      <c r="F21" s="86">
        <v>413.2</v>
      </c>
      <c r="G21" s="86">
        <v>0</v>
      </c>
      <c r="H21" s="86">
        <v>413.2</v>
      </c>
      <c r="I21" s="86">
        <v>413.2</v>
      </c>
    </row>
    <row r="22" spans="1:9" x14ac:dyDescent="0.25">
      <c r="B22"/>
      <c r="C22" t="s">
        <v>80</v>
      </c>
      <c r="D22" t="s">
        <v>72</v>
      </c>
      <c r="E22" s="85">
        <v>73</v>
      </c>
      <c r="F22" s="86">
        <v>9696</v>
      </c>
      <c r="G22" s="86">
        <v>4848</v>
      </c>
      <c r="H22" s="86">
        <v>4848</v>
      </c>
      <c r="I22" s="86">
        <v>4848</v>
      </c>
    </row>
    <row r="23" spans="1:9" x14ac:dyDescent="0.25">
      <c r="B23"/>
      <c r="C23" t="s">
        <v>28</v>
      </c>
      <c r="D23" t="s">
        <v>72</v>
      </c>
      <c r="E23" s="85">
        <v>73</v>
      </c>
      <c r="F23" s="86">
        <v>31844</v>
      </c>
      <c r="G23" s="86">
        <v>3352</v>
      </c>
      <c r="H23" s="86">
        <v>28492</v>
      </c>
      <c r="I23" s="86">
        <v>25140</v>
      </c>
    </row>
    <row r="24" spans="1:9" ht="60" x14ac:dyDescent="0.25">
      <c r="A24" s="83" t="s">
        <v>29</v>
      </c>
      <c r="B24" t="s">
        <v>81</v>
      </c>
      <c r="C24" t="s">
        <v>31</v>
      </c>
      <c r="D24" t="s">
        <v>72</v>
      </c>
      <c r="E24" s="85">
        <v>71</v>
      </c>
      <c r="F24" s="86">
        <v>25279.599999999999</v>
      </c>
      <c r="G24" s="86">
        <v>0</v>
      </c>
      <c r="H24" s="86">
        <v>19976.23</v>
      </c>
      <c r="I24" s="86">
        <v>19976.23</v>
      </c>
    </row>
    <row r="25" spans="1:9" x14ac:dyDescent="0.25">
      <c r="B25"/>
      <c r="C25"/>
      <c r="D25"/>
      <c r="E25" s="85">
        <v>73</v>
      </c>
      <c r="F25" s="86">
        <v>10908</v>
      </c>
      <c r="G25" s="86">
        <v>2424</v>
      </c>
      <c r="H25" s="86">
        <v>8484</v>
      </c>
      <c r="I25" s="86">
        <v>8484</v>
      </c>
    </row>
    <row r="26" spans="1:9" x14ac:dyDescent="0.25">
      <c r="B26"/>
      <c r="C26" t="s">
        <v>82</v>
      </c>
      <c r="D26" t="s">
        <v>83</v>
      </c>
      <c r="E26" s="85">
        <v>75</v>
      </c>
      <c r="F26" s="86">
        <v>124692.12</v>
      </c>
      <c r="G26" s="86">
        <v>62476.06</v>
      </c>
      <c r="H26" s="86">
        <v>62216.06</v>
      </c>
      <c r="I26" s="86">
        <v>0</v>
      </c>
    </row>
    <row r="27" spans="1:9" x14ac:dyDescent="0.25">
      <c r="B27"/>
      <c r="C27"/>
      <c r="D27" t="s">
        <v>84</v>
      </c>
      <c r="E27" s="85">
        <v>75</v>
      </c>
      <c r="F27" s="86">
        <v>73369.42</v>
      </c>
      <c r="G27" s="86">
        <v>36702.129999999997</v>
      </c>
      <c r="H27" s="86">
        <v>36667.29</v>
      </c>
      <c r="I27" s="86">
        <v>0</v>
      </c>
    </row>
    <row r="28" spans="1:9" x14ac:dyDescent="0.25">
      <c r="B28"/>
      <c r="C28"/>
      <c r="D28" t="s">
        <v>85</v>
      </c>
      <c r="E28" s="85">
        <v>75</v>
      </c>
      <c r="F28" s="86">
        <v>98732.34</v>
      </c>
      <c r="G28" s="86">
        <v>829.91</v>
      </c>
      <c r="H28" s="86">
        <v>97902.43</v>
      </c>
      <c r="I28" s="86">
        <v>0</v>
      </c>
    </row>
    <row r="29" spans="1:9" x14ac:dyDescent="0.25">
      <c r="B29"/>
      <c r="C29"/>
      <c r="D29" t="s">
        <v>86</v>
      </c>
      <c r="E29" s="85">
        <v>75</v>
      </c>
      <c r="F29" s="86">
        <v>175849.45</v>
      </c>
      <c r="G29" s="86">
        <v>175849.45</v>
      </c>
      <c r="H29" s="86">
        <v>0</v>
      </c>
      <c r="I29" s="86">
        <v>0</v>
      </c>
    </row>
    <row r="30" spans="1:9" x14ac:dyDescent="0.25">
      <c r="B30"/>
      <c r="C30"/>
      <c r="D30" t="s">
        <v>87</v>
      </c>
      <c r="E30">
        <v>75</v>
      </c>
      <c r="F30" s="86">
        <v>90911.87</v>
      </c>
      <c r="G30" s="86">
        <v>90911.87</v>
      </c>
      <c r="H30" s="86">
        <v>0</v>
      </c>
      <c r="I30" s="86">
        <v>0</v>
      </c>
    </row>
    <row r="31" spans="1:9" x14ac:dyDescent="0.25">
      <c r="B31"/>
      <c r="C31"/>
      <c r="D31" t="s">
        <v>88</v>
      </c>
      <c r="E31">
        <v>75</v>
      </c>
      <c r="F31" s="86">
        <v>161799.32999999999</v>
      </c>
      <c r="G31" s="86">
        <v>161799.32999999999</v>
      </c>
      <c r="H31" s="86">
        <v>0</v>
      </c>
      <c r="I31" s="86">
        <v>0</v>
      </c>
    </row>
    <row r="32" spans="1:9" x14ac:dyDescent="0.25">
      <c r="B32"/>
      <c r="C32"/>
      <c r="D32" t="s">
        <v>89</v>
      </c>
      <c r="E32">
        <v>75</v>
      </c>
      <c r="F32" s="86">
        <v>18221.439999999999</v>
      </c>
      <c r="G32" s="86">
        <v>18221.440000000002</v>
      </c>
      <c r="H32" s="86">
        <v>0</v>
      </c>
      <c r="I32" s="86">
        <v>0</v>
      </c>
    </row>
    <row r="33" spans="1:9" x14ac:dyDescent="0.25">
      <c r="B33"/>
      <c r="C33" t="s">
        <v>90</v>
      </c>
      <c r="D33" t="s">
        <v>72</v>
      </c>
      <c r="E33" s="85">
        <v>73</v>
      </c>
      <c r="F33" s="86">
        <v>14544</v>
      </c>
      <c r="G33" s="86">
        <v>14544</v>
      </c>
      <c r="H33" s="86">
        <v>0</v>
      </c>
      <c r="I33" s="86">
        <v>0</v>
      </c>
    </row>
    <row r="34" spans="1:9" x14ac:dyDescent="0.25">
      <c r="B34"/>
      <c r="C34" t="s">
        <v>33</v>
      </c>
      <c r="D34" t="s">
        <v>72</v>
      </c>
      <c r="E34" s="85">
        <v>73</v>
      </c>
      <c r="F34" s="86">
        <v>1260</v>
      </c>
      <c r="G34" s="86">
        <v>0</v>
      </c>
      <c r="H34" s="86">
        <v>640</v>
      </c>
      <c r="I34" s="86">
        <v>640</v>
      </c>
    </row>
    <row r="35" spans="1:9" x14ac:dyDescent="0.25">
      <c r="B35"/>
      <c r="C35" t="s">
        <v>91</v>
      </c>
      <c r="D35" t="s">
        <v>72</v>
      </c>
      <c r="E35" s="85">
        <v>73</v>
      </c>
      <c r="F35" s="86">
        <v>150</v>
      </c>
      <c r="G35" s="86">
        <v>0</v>
      </c>
      <c r="H35" s="86">
        <v>0</v>
      </c>
      <c r="I35" s="86">
        <v>0</v>
      </c>
    </row>
    <row r="36" spans="1:9" x14ac:dyDescent="0.25">
      <c r="A36" s="85" t="s">
        <v>35</v>
      </c>
      <c r="B36" s="85"/>
      <c r="C36" s="85"/>
      <c r="D36" s="85"/>
      <c r="F36" s="86">
        <v>930096.15999999992</v>
      </c>
      <c r="G36" s="86">
        <v>594053.19999999995</v>
      </c>
      <c r="H36" s="86">
        <v>324034.75</v>
      </c>
      <c r="I36" s="86">
        <v>123896.96999999999</v>
      </c>
    </row>
  </sheetData>
  <pageMargins left="0.7" right="0.7" top="0.75" bottom="0.75" header="0.3" footer="0.3"/>
  <pageSetup paperSize="9" orientation="portrait" verticalDpi="599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2"/>
  <sheetViews>
    <sheetView workbookViewId="0">
      <selection activeCell="E26" sqref="E26"/>
    </sheetView>
  </sheetViews>
  <sheetFormatPr baseColWidth="10" defaultColWidth="11.42578125" defaultRowHeight="15" x14ac:dyDescent="0.25"/>
  <cols>
    <col min="1" max="1" width="17.5703125" customWidth="1"/>
    <col min="2" max="2" width="18.5703125" bestFit="1" customWidth="1"/>
    <col min="3" max="3" width="18.85546875" bestFit="1" customWidth="1"/>
    <col min="4" max="4" width="20.42578125" bestFit="1" customWidth="1"/>
    <col min="5" max="5" width="19.140625" bestFit="1" customWidth="1"/>
  </cols>
  <sheetData>
    <row r="3" spans="1:5" x14ac:dyDescent="0.25">
      <c r="A3" s="75" t="s">
        <v>65</v>
      </c>
      <c r="B3" t="s">
        <v>67</v>
      </c>
      <c r="C3" t="s">
        <v>68</v>
      </c>
      <c r="D3" t="s">
        <v>69</v>
      </c>
      <c r="E3" t="s">
        <v>70</v>
      </c>
    </row>
    <row r="4" spans="1:5" x14ac:dyDescent="0.25">
      <c r="A4" s="80">
        <v>710203</v>
      </c>
      <c r="B4" s="39">
        <v>3664.7100000000005</v>
      </c>
      <c r="C4" s="39">
        <v>0</v>
      </c>
      <c r="D4" s="39">
        <v>0</v>
      </c>
      <c r="E4" s="39">
        <v>0</v>
      </c>
    </row>
    <row r="5" spans="1:5" x14ac:dyDescent="0.25">
      <c r="A5" s="80">
        <v>710204</v>
      </c>
      <c r="B5" s="39">
        <v>1320</v>
      </c>
      <c r="C5" s="39">
        <v>0</v>
      </c>
      <c r="D5" s="39">
        <v>753.75</v>
      </c>
      <c r="E5" s="39">
        <v>753.75</v>
      </c>
    </row>
    <row r="6" spans="1:5" x14ac:dyDescent="0.25">
      <c r="A6" s="80">
        <v>710510</v>
      </c>
      <c r="B6" s="39">
        <v>43976.539999999994</v>
      </c>
      <c r="C6" s="39">
        <v>0</v>
      </c>
      <c r="D6" s="39">
        <v>40126.6</v>
      </c>
      <c r="E6" s="39">
        <v>40126.6</v>
      </c>
    </row>
    <row r="7" spans="1:5" x14ac:dyDescent="0.25">
      <c r="A7" s="80">
        <v>710601</v>
      </c>
      <c r="B7" s="39">
        <v>4243.74</v>
      </c>
      <c r="C7" s="39">
        <v>0</v>
      </c>
      <c r="D7" s="39">
        <v>3872.21</v>
      </c>
      <c r="E7" s="39">
        <v>3872.21</v>
      </c>
    </row>
    <row r="8" spans="1:5" x14ac:dyDescent="0.25">
      <c r="A8" s="80">
        <v>710602</v>
      </c>
      <c r="B8" s="39">
        <v>3663.2400000000007</v>
      </c>
      <c r="C8" s="39">
        <v>0</v>
      </c>
      <c r="D8" s="39">
        <v>877.46</v>
      </c>
      <c r="E8" s="39">
        <v>877.46000000000015</v>
      </c>
    </row>
    <row r="9" spans="1:5" x14ac:dyDescent="0.25">
      <c r="A9" s="80">
        <v>710707</v>
      </c>
      <c r="B9" s="39">
        <v>0</v>
      </c>
      <c r="C9" s="39">
        <v>0</v>
      </c>
      <c r="D9" s="39">
        <v>0</v>
      </c>
      <c r="E9" s="39">
        <v>0</v>
      </c>
    </row>
    <row r="10" spans="1:5" x14ac:dyDescent="0.25">
      <c r="A10" s="80">
        <v>730207</v>
      </c>
      <c r="B10" s="39">
        <v>0</v>
      </c>
      <c r="C10" s="39">
        <v>0</v>
      </c>
      <c r="D10" s="39">
        <v>0</v>
      </c>
      <c r="E10" s="39">
        <v>0</v>
      </c>
    </row>
    <row r="11" spans="1:5" x14ac:dyDescent="0.25">
      <c r="A11" s="80">
        <v>730301</v>
      </c>
      <c r="B11" s="39">
        <v>173</v>
      </c>
      <c r="C11" s="39">
        <v>0</v>
      </c>
      <c r="D11" s="39">
        <v>23</v>
      </c>
      <c r="E11" s="39">
        <v>23</v>
      </c>
    </row>
    <row r="12" spans="1:5" x14ac:dyDescent="0.25">
      <c r="A12" s="80">
        <v>730303</v>
      </c>
      <c r="B12" s="39">
        <v>2023.95</v>
      </c>
      <c r="C12" s="39">
        <v>0</v>
      </c>
      <c r="D12" s="39">
        <v>1403.95</v>
      </c>
      <c r="E12" s="39">
        <v>1403.95</v>
      </c>
    </row>
    <row r="13" spans="1:5" x14ac:dyDescent="0.25">
      <c r="A13" s="80">
        <v>730601</v>
      </c>
      <c r="B13" s="39">
        <v>0</v>
      </c>
      <c r="C13" s="39">
        <v>0</v>
      </c>
      <c r="D13" s="39">
        <v>0</v>
      </c>
      <c r="E13" s="39">
        <v>0</v>
      </c>
    </row>
    <row r="14" spans="1:5" x14ac:dyDescent="0.25">
      <c r="A14" s="80">
        <v>730606</v>
      </c>
      <c r="B14" s="39">
        <v>116164</v>
      </c>
      <c r="C14" s="39">
        <v>35972</v>
      </c>
      <c r="D14" s="39">
        <v>80192</v>
      </c>
      <c r="E14" s="39">
        <v>76840</v>
      </c>
    </row>
    <row r="15" spans="1:5" x14ac:dyDescent="0.25">
      <c r="A15" s="80">
        <v>750107</v>
      </c>
      <c r="B15" s="39">
        <v>743575.97</v>
      </c>
      <c r="C15" s="39">
        <v>546790.18999999994</v>
      </c>
      <c r="D15" s="39">
        <v>196785.78</v>
      </c>
      <c r="E15" s="39">
        <v>0</v>
      </c>
    </row>
    <row r="16" spans="1:5" x14ac:dyDescent="0.25">
      <c r="A16" s="80" t="s">
        <v>72</v>
      </c>
      <c r="B16" s="39">
        <v>0</v>
      </c>
      <c r="C16" s="39">
        <v>0</v>
      </c>
      <c r="D16" s="39">
        <v>0</v>
      </c>
      <c r="E16" s="39">
        <v>0</v>
      </c>
    </row>
    <row r="17" spans="1:5" x14ac:dyDescent="0.25">
      <c r="A17" s="80">
        <v>730802</v>
      </c>
      <c r="B17" s="39">
        <v>9453.5</v>
      </c>
      <c r="C17" s="39">
        <v>9453.5</v>
      </c>
      <c r="D17" s="39">
        <v>0</v>
      </c>
      <c r="E17" s="39">
        <v>0</v>
      </c>
    </row>
    <row r="18" spans="1:5" x14ac:dyDescent="0.25">
      <c r="A18" s="80">
        <v>730204</v>
      </c>
      <c r="B18" s="39">
        <v>1837.51</v>
      </c>
      <c r="C18" s="39">
        <v>1837.51</v>
      </c>
      <c r="D18" s="39">
        <v>0</v>
      </c>
      <c r="E18" s="39">
        <v>0</v>
      </c>
    </row>
    <row r="19" spans="1:5" x14ac:dyDescent="0.25">
      <c r="A19" s="80" t="s">
        <v>35</v>
      </c>
      <c r="B19" s="39">
        <v>930096.15999999992</v>
      </c>
      <c r="C19" s="39">
        <v>594053.19999999995</v>
      </c>
      <c r="D19" s="39">
        <v>324034.75</v>
      </c>
      <c r="E19" s="39">
        <v>123896.97</v>
      </c>
    </row>
    <row r="20" spans="1:5" x14ac:dyDescent="0.25">
      <c r="C20" s="39">
        <f>+GETPIVOTDATA("Suma de Certificado",$A$3)-C19</f>
        <v>0</v>
      </c>
      <c r="D20" s="39">
        <v>98348.69</v>
      </c>
      <c r="E20" s="39">
        <v>94996.69</v>
      </c>
    </row>
    <row r="21" spans="1:5" x14ac:dyDescent="0.25">
      <c r="C21" s="39"/>
      <c r="D21" s="39">
        <f>+GETPIVOTDATA("Suma de Compromiso",$A$3)-D20</f>
        <v>225686.06</v>
      </c>
      <c r="E21" s="39">
        <f>+E20-GETPIVOTDATA("Suma de Devengado",$A$3)</f>
        <v>-28900.28</v>
      </c>
    </row>
    <row r="22" spans="1:5" x14ac:dyDescent="0.25">
      <c r="C22" s="39"/>
      <c r="D22" s="39"/>
      <c r="E22" s="3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1"/>
  <sheetViews>
    <sheetView topLeftCell="D1" workbookViewId="0">
      <selection activeCell="I11" sqref="I11"/>
    </sheetView>
  </sheetViews>
  <sheetFormatPr baseColWidth="10" defaultRowHeight="15" x14ac:dyDescent="0.25"/>
  <cols>
    <col min="1" max="1" width="17.5703125" customWidth="1"/>
    <col min="2" max="2" width="32" bestFit="1" customWidth="1"/>
    <col min="3" max="3" width="32" customWidth="1"/>
    <col min="4" max="4" width="7.42578125" customWidth="1"/>
    <col min="5" max="5" width="18.5703125" customWidth="1"/>
    <col min="6" max="6" width="18.85546875" customWidth="1"/>
    <col min="7" max="7" width="20.42578125" customWidth="1"/>
    <col min="8" max="8" width="19.140625" customWidth="1"/>
    <col min="9" max="9" width="12" customWidth="1"/>
    <col min="10" max="10" width="12.5703125" bestFit="1" customWidth="1"/>
  </cols>
  <sheetData>
    <row r="3" spans="1:10" x14ac:dyDescent="0.25">
      <c r="A3" s="75" t="s">
        <v>65</v>
      </c>
      <c r="B3" s="75" t="s">
        <v>40</v>
      </c>
      <c r="C3" s="75" t="s">
        <v>42</v>
      </c>
      <c r="D3" s="75" t="s">
        <v>66</v>
      </c>
      <c r="E3" t="s">
        <v>67</v>
      </c>
      <c r="F3" t="s">
        <v>68</v>
      </c>
      <c r="G3" t="s">
        <v>69</v>
      </c>
      <c r="H3" t="s">
        <v>70</v>
      </c>
      <c r="I3" t="s">
        <v>137</v>
      </c>
      <c r="J3" t="s">
        <v>138</v>
      </c>
    </row>
    <row r="4" spans="1:10" x14ac:dyDescent="0.25">
      <c r="A4">
        <v>56</v>
      </c>
      <c r="B4" t="s">
        <v>55</v>
      </c>
      <c r="C4" t="s">
        <v>55</v>
      </c>
      <c r="D4">
        <v>710203</v>
      </c>
      <c r="E4" s="39">
        <v>3664.7100000000005</v>
      </c>
      <c r="F4" s="39">
        <v>0</v>
      </c>
      <c r="G4" s="39">
        <v>0</v>
      </c>
      <c r="H4" s="39">
        <v>0</v>
      </c>
      <c r="I4" s="39">
        <v>0</v>
      </c>
      <c r="J4" s="39">
        <v>0</v>
      </c>
    </row>
    <row r="5" spans="1:10" x14ac:dyDescent="0.25">
      <c r="D5">
        <v>710204</v>
      </c>
      <c r="E5" s="39">
        <v>1320</v>
      </c>
      <c r="F5" s="39">
        <v>0</v>
      </c>
      <c r="G5" s="39">
        <v>753.75</v>
      </c>
      <c r="H5" s="39">
        <v>753.75</v>
      </c>
      <c r="I5" s="39">
        <v>0</v>
      </c>
      <c r="J5" s="39">
        <v>0</v>
      </c>
    </row>
    <row r="6" spans="1:10" x14ac:dyDescent="0.25">
      <c r="D6">
        <v>710510</v>
      </c>
      <c r="E6" s="39">
        <v>43976.539999999994</v>
      </c>
      <c r="F6" s="39">
        <v>0</v>
      </c>
      <c r="G6" s="39">
        <v>40126.6</v>
      </c>
      <c r="H6" s="39">
        <v>40126.6</v>
      </c>
      <c r="I6" s="39">
        <v>3748</v>
      </c>
      <c r="J6" s="39">
        <v>3748</v>
      </c>
    </row>
    <row r="7" spans="1:10" x14ac:dyDescent="0.25">
      <c r="D7">
        <v>710601</v>
      </c>
      <c r="E7" s="39">
        <v>4243.74</v>
      </c>
      <c r="F7" s="39">
        <v>0</v>
      </c>
      <c r="G7" s="39">
        <v>3872.21</v>
      </c>
      <c r="H7" s="39">
        <v>3872.21</v>
      </c>
      <c r="I7" s="39">
        <v>361.67999999999995</v>
      </c>
      <c r="J7" s="39">
        <v>361.67999999999995</v>
      </c>
    </row>
    <row r="8" spans="1:10" x14ac:dyDescent="0.25">
      <c r="D8">
        <v>710602</v>
      </c>
      <c r="E8" s="39">
        <v>3663.2400000000007</v>
      </c>
      <c r="F8" s="39">
        <v>0</v>
      </c>
      <c r="G8" s="39">
        <v>877.46</v>
      </c>
      <c r="H8" s="39">
        <v>877.46000000000015</v>
      </c>
      <c r="I8" s="39">
        <v>90.46</v>
      </c>
      <c r="J8" s="39">
        <v>90.46</v>
      </c>
    </row>
    <row r="9" spans="1:10" x14ac:dyDescent="0.25">
      <c r="D9">
        <v>710707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</row>
    <row r="10" spans="1:10" x14ac:dyDescent="0.25">
      <c r="D10">
        <v>730207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</row>
    <row r="11" spans="1:10" x14ac:dyDescent="0.25">
      <c r="D11">
        <v>730301</v>
      </c>
      <c r="E11" s="39">
        <v>173</v>
      </c>
      <c r="F11" s="39">
        <v>0</v>
      </c>
      <c r="G11" s="39">
        <v>23</v>
      </c>
      <c r="H11" s="39">
        <v>23</v>
      </c>
      <c r="I11" s="39">
        <v>0</v>
      </c>
      <c r="J11" s="39">
        <v>0</v>
      </c>
    </row>
    <row r="12" spans="1:10" x14ac:dyDescent="0.25">
      <c r="D12">
        <v>730303</v>
      </c>
      <c r="E12" s="39">
        <v>2023.95</v>
      </c>
      <c r="F12" s="39">
        <v>0</v>
      </c>
      <c r="G12" s="39">
        <v>1403.95</v>
      </c>
      <c r="H12" s="39">
        <v>1403.95</v>
      </c>
      <c r="I12" s="39">
        <v>0</v>
      </c>
      <c r="J12" s="39">
        <v>0</v>
      </c>
    </row>
    <row r="13" spans="1:10" x14ac:dyDescent="0.25">
      <c r="D13">
        <v>730601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</row>
    <row r="14" spans="1:10" x14ac:dyDescent="0.25">
      <c r="D14">
        <v>730606</v>
      </c>
      <c r="E14" s="39">
        <v>116164</v>
      </c>
      <c r="F14" s="39">
        <v>35972</v>
      </c>
      <c r="G14" s="39">
        <v>80192</v>
      </c>
      <c r="H14" s="39">
        <v>76840</v>
      </c>
      <c r="I14" s="39">
        <v>11088</v>
      </c>
      <c r="J14" s="39">
        <v>9412</v>
      </c>
    </row>
    <row r="15" spans="1:10" x14ac:dyDescent="0.25">
      <c r="D15">
        <v>750107</v>
      </c>
      <c r="E15" s="39">
        <v>743575.97</v>
      </c>
      <c r="F15" s="39">
        <v>546790.18999999994</v>
      </c>
      <c r="G15" s="39">
        <v>196785.78</v>
      </c>
      <c r="H15" s="39">
        <v>0</v>
      </c>
      <c r="I15" s="39">
        <v>0</v>
      </c>
      <c r="J15" s="39">
        <v>0</v>
      </c>
    </row>
    <row r="16" spans="1:10" x14ac:dyDescent="0.25">
      <c r="D16" t="s">
        <v>72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</row>
    <row r="17" spans="1:10" x14ac:dyDescent="0.25">
      <c r="D17">
        <v>730802</v>
      </c>
      <c r="E17" s="39">
        <v>9453.5</v>
      </c>
      <c r="F17" s="39">
        <v>9453.5</v>
      </c>
      <c r="G17" s="39">
        <v>0</v>
      </c>
      <c r="H17" s="39">
        <v>0</v>
      </c>
      <c r="I17" s="39">
        <v>0</v>
      </c>
      <c r="J17" s="39">
        <v>0</v>
      </c>
    </row>
    <row r="18" spans="1:10" x14ac:dyDescent="0.25">
      <c r="D18">
        <v>730204</v>
      </c>
      <c r="E18" s="39">
        <v>1837.51</v>
      </c>
      <c r="F18" s="39">
        <v>1837.51</v>
      </c>
      <c r="G18" s="39">
        <v>0</v>
      </c>
      <c r="H18" s="39">
        <v>0</v>
      </c>
      <c r="I18" s="39">
        <v>0</v>
      </c>
      <c r="J18" s="39">
        <v>0</v>
      </c>
    </row>
    <row r="19" spans="1:10" x14ac:dyDescent="0.25">
      <c r="A19" t="s">
        <v>35</v>
      </c>
      <c r="E19" s="39">
        <v>930096.15999999992</v>
      </c>
      <c r="F19" s="39">
        <v>594053.19999999995</v>
      </c>
      <c r="G19" s="39">
        <v>324034.75</v>
      </c>
      <c r="H19" s="39">
        <v>123896.97</v>
      </c>
      <c r="I19" s="39">
        <v>15288.14</v>
      </c>
      <c r="J19" s="39">
        <v>13612.14</v>
      </c>
    </row>
    <row r="20" spans="1:10" x14ac:dyDescent="0.25">
      <c r="F20" s="39">
        <v>594053.19999999995</v>
      </c>
      <c r="G20" s="39">
        <v>324034.75</v>
      </c>
    </row>
    <row r="21" spans="1:10" x14ac:dyDescent="0.25">
      <c r="F21" s="39">
        <f>+F20-GETPIVOTDATA("Suma de Certificado",$A$3)</f>
        <v>0</v>
      </c>
      <c r="G21" s="39">
        <f>+G20-GETPIVOTDATA("Suma de Compromiso",$A$3)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L69"/>
  <sheetViews>
    <sheetView showGridLines="0" tabSelected="1" view="pageBreakPreview" topLeftCell="M1" zoomScale="90" zoomScaleNormal="90" zoomScaleSheetLayoutView="90" workbookViewId="0">
      <selection activeCell="AB9" sqref="AB9"/>
    </sheetView>
  </sheetViews>
  <sheetFormatPr baseColWidth="10" defaultColWidth="11.42578125" defaultRowHeight="12" x14ac:dyDescent="0.2"/>
  <cols>
    <col min="1" max="1" width="14.7109375" style="1" hidden="1" customWidth="1"/>
    <col min="2" max="2" width="10.28515625" style="1" customWidth="1"/>
    <col min="3" max="3" width="26.140625" style="1" customWidth="1"/>
    <col min="4" max="4" width="21.140625" style="1" customWidth="1"/>
    <col min="5" max="5" width="23.28515625" style="1" customWidth="1"/>
    <col min="6" max="6" width="20.5703125" style="2" customWidth="1"/>
    <col min="7" max="11" width="12.7109375" style="1" customWidth="1"/>
    <col min="12" max="12" width="14.42578125" style="1" customWidth="1"/>
    <col min="13" max="13" width="15.42578125" style="1" customWidth="1"/>
    <col min="14" max="14" width="10.85546875" style="2" customWidth="1"/>
    <col min="15" max="15" width="11.42578125" style="2" customWidth="1"/>
    <col min="16" max="16" width="7.28515625" style="2" customWidth="1"/>
    <col min="17" max="17" width="11.28515625" style="12" customWidth="1"/>
    <col min="18" max="18" width="14.140625" style="1" customWidth="1"/>
    <col min="19" max="19" width="12.140625" style="1" customWidth="1"/>
    <col min="20" max="20" width="11.85546875" style="1" customWidth="1"/>
    <col min="21" max="21" width="11.5703125" style="1" customWidth="1"/>
    <col min="22" max="22" width="11.7109375" style="1" customWidth="1"/>
    <col min="23" max="23" width="10.7109375" style="1" customWidth="1"/>
    <col min="24" max="24" width="8.140625" style="14" customWidth="1"/>
    <col min="25" max="25" width="9.85546875" style="14" bestFit="1" customWidth="1"/>
    <col min="26" max="26" width="9.7109375" style="14" bestFit="1" customWidth="1"/>
    <col min="27" max="27" width="9.5703125" style="14" bestFit="1" customWidth="1"/>
    <col min="28" max="28" width="10" style="14" customWidth="1"/>
    <col min="29" max="29" width="9.85546875" style="14" customWidth="1"/>
    <col min="30" max="30" width="9.140625" style="14" customWidth="1"/>
    <col min="31" max="31" width="10" style="14" customWidth="1"/>
    <col min="32" max="32" width="10.140625" style="14" bestFit="1" customWidth="1"/>
    <col min="33" max="33" width="10.42578125" style="14" customWidth="1"/>
    <col min="34" max="34" width="11.5703125" style="14" bestFit="1" customWidth="1"/>
    <col min="35" max="35" width="11.5703125" style="14" customWidth="1"/>
    <col min="36" max="36" width="11.85546875" style="14" customWidth="1"/>
    <col min="37" max="37" width="14.28515625" style="69" hidden="1" customWidth="1"/>
    <col min="38" max="38" width="13.140625" style="113" hidden="1" customWidth="1"/>
    <col min="39" max="16384" width="11.42578125" style="1"/>
  </cols>
  <sheetData>
    <row r="1" spans="1:38" x14ac:dyDescent="0.2">
      <c r="T1" s="108"/>
      <c r="U1" s="33"/>
      <c r="V1" s="108"/>
    </row>
    <row r="2" spans="1:38" x14ac:dyDescent="0.2">
      <c r="C2" s="128" t="s">
        <v>92</v>
      </c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</row>
    <row r="3" spans="1:38" x14ac:dyDescent="0.2">
      <c r="C3" s="128" t="s">
        <v>93</v>
      </c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</row>
    <row r="4" spans="1:38" x14ac:dyDescent="0.2">
      <c r="C4" s="128" t="s">
        <v>94</v>
      </c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L4" s="114"/>
    </row>
    <row r="5" spans="1:38" s="14" customFormat="1" ht="11.25" x14ac:dyDescent="0.2"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74"/>
      <c r="R5" s="79"/>
      <c r="S5" s="87">
        <f t="shared" ref="S5:AJ5" si="0">+SUBTOTAL(9,S8:S50)</f>
        <v>930096.15999999992</v>
      </c>
      <c r="T5" s="87">
        <f t="shared" si="0"/>
        <v>594053.19999999995</v>
      </c>
      <c r="U5" s="87">
        <f t="shared" si="0"/>
        <v>324034.75</v>
      </c>
      <c r="V5" s="87">
        <f t="shared" si="0"/>
        <v>123896.97</v>
      </c>
      <c r="W5" s="87">
        <f>+SUBTOTAL(9,W8:W50)</f>
        <v>806199.19</v>
      </c>
      <c r="X5" s="87">
        <f t="shared" si="0"/>
        <v>0</v>
      </c>
      <c r="Y5" s="88">
        <f t="shared" si="0"/>
        <v>2965.33</v>
      </c>
      <c r="Z5" s="88">
        <f t="shared" si="0"/>
        <v>8629.82</v>
      </c>
      <c r="AA5" s="88">
        <f t="shared" si="0"/>
        <v>9686.64</v>
      </c>
      <c r="AB5" s="88">
        <f t="shared" si="0"/>
        <v>14006.14</v>
      </c>
      <c r="AC5" s="89">
        <f t="shared" si="0"/>
        <v>17359.34</v>
      </c>
      <c r="AD5" s="89">
        <f t="shared" si="0"/>
        <v>17144.14</v>
      </c>
      <c r="AE5" s="89">
        <f t="shared" si="0"/>
        <v>14765.14</v>
      </c>
      <c r="AF5" s="89">
        <f t="shared" si="0"/>
        <v>10440.14</v>
      </c>
      <c r="AG5" s="89">
        <f t="shared" si="0"/>
        <v>15288.14</v>
      </c>
      <c r="AH5" s="89">
        <f t="shared" si="0"/>
        <v>13612.14</v>
      </c>
      <c r="AI5" s="89">
        <f t="shared" si="0"/>
        <v>806199.19</v>
      </c>
      <c r="AJ5" s="89">
        <f t="shared" si="0"/>
        <v>930096.15999999992</v>
      </c>
      <c r="AK5" s="70">
        <f>SUM(AK8:AK50)</f>
        <v>930096.15999999992</v>
      </c>
      <c r="AL5" s="115">
        <f>SUM(AL8:AL50)</f>
        <v>0</v>
      </c>
    </row>
    <row r="6" spans="1:38" x14ac:dyDescent="0.2">
      <c r="A6" s="129" t="s">
        <v>95</v>
      </c>
      <c r="B6" s="129"/>
      <c r="C6" s="133" t="s">
        <v>96</v>
      </c>
      <c r="D6" s="134"/>
      <c r="E6" s="134"/>
      <c r="F6" s="135"/>
      <c r="G6" s="130" t="s">
        <v>97</v>
      </c>
      <c r="H6" s="130"/>
      <c r="I6" s="130"/>
      <c r="J6" s="130"/>
      <c r="K6" s="130"/>
      <c r="L6" s="131" t="s">
        <v>98</v>
      </c>
      <c r="M6" s="131"/>
      <c r="N6" s="131"/>
      <c r="O6" s="131"/>
      <c r="P6" s="131"/>
      <c r="Q6" s="131"/>
      <c r="R6" s="131"/>
      <c r="S6" s="136"/>
      <c r="T6" s="136"/>
      <c r="U6" s="136"/>
      <c r="V6" s="136"/>
      <c r="W6" s="136"/>
      <c r="X6" s="132" t="s">
        <v>99</v>
      </c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</row>
    <row r="7" spans="1:38" s="23" customFormat="1" ht="39.6" customHeight="1" x14ac:dyDescent="0.2">
      <c r="A7" s="18" t="s">
        <v>100</v>
      </c>
      <c r="B7" s="18" t="s">
        <v>101</v>
      </c>
      <c r="C7" s="19" t="s">
        <v>37</v>
      </c>
      <c r="D7" s="19" t="s">
        <v>1</v>
      </c>
      <c r="E7" s="19" t="s">
        <v>2</v>
      </c>
      <c r="F7" s="19" t="s">
        <v>73</v>
      </c>
      <c r="G7" s="20" t="s">
        <v>38</v>
      </c>
      <c r="H7" s="20" t="s">
        <v>39</v>
      </c>
      <c r="I7" s="20" t="s">
        <v>40</v>
      </c>
      <c r="J7" s="20" t="s">
        <v>41</v>
      </c>
      <c r="K7" s="20" t="s">
        <v>42</v>
      </c>
      <c r="L7" s="21" t="s">
        <v>43</v>
      </c>
      <c r="M7" s="21" t="s">
        <v>44</v>
      </c>
      <c r="N7" s="21" t="s">
        <v>45</v>
      </c>
      <c r="O7" s="21" t="s">
        <v>46</v>
      </c>
      <c r="P7" s="21" t="s">
        <v>47</v>
      </c>
      <c r="Q7" s="21" t="s">
        <v>48</v>
      </c>
      <c r="R7" s="21" t="s">
        <v>49</v>
      </c>
      <c r="S7" s="73" t="s">
        <v>4</v>
      </c>
      <c r="T7" s="73" t="s">
        <v>5</v>
      </c>
      <c r="U7" s="73" t="s">
        <v>102</v>
      </c>
      <c r="V7" s="73" t="s">
        <v>7</v>
      </c>
      <c r="W7" s="73" t="s">
        <v>103</v>
      </c>
      <c r="X7" s="22" t="s">
        <v>104</v>
      </c>
      <c r="Y7" s="22" t="s">
        <v>105</v>
      </c>
      <c r="Z7" s="22" t="s">
        <v>106</v>
      </c>
      <c r="AA7" s="22" t="s">
        <v>107</v>
      </c>
      <c r="AB7" s="22" t="s">
        <v>108</v>
      </c>
      <c r="AC7" s="22" t="s">
        <v>109</v>
      </c>
      <c r="AD7" s="22" t="s">
        <v>110</v>
      </c>
      <c r="AE7" s="22" t="s">
        <v>111</v>
      </c>
      <c r="AF7" s="22" t="s">
        <v>112</v>
      </c>
      <c r="AG7" s="22" t="s">
        <v>113</v>
      </c>
      <c r="AH7" s="22" t="s">
        <v>114</v>
      </c>
      <c r="AI7" s="22" t="s">
        <v>115</v>
      </c>
      <c r="AJ7" s="22" t="s">
        <v>116</v>
      </c>
      <c r="AK7" s="71" t="s">
        <v>117</v>
      </c>
      <c r="AL7" s="116"/>
    </row>
    <row r="8" spans="1:38" ht="84" x14ac:dyDescent="0.2">
      <c r="A8" s="137" t="s">
        <v>118</v>
      </c>
      <c r="B8" s="137" t="s">
        <v>119</v>
      </c>
      <c r="C8" s="3" t="s">
        <v>10</v>
      </c>
      <c r="D8" s="3" t="s">
        <v>11</v>
      </c>
      <c r="E8" s="3" t="s">
        <v>12</v>
      </c>
      <c r="F8" s="6" t="s">
        <v>72</v>
      </c>
      <c r="G8" s="4">
        <v>56</v>
      </c>
      <c r="H8" s="3" t="s">
        <v>54</v>
      </c>
      <c r="I8" s="5" t="s">
        <v>55</v>
      </c>
      <c r="J8" s="3" t="s">
        <v>56</v>
      </c>
      <c r="K8" s="5" t="s">
        <v>55</v>
      </c>
      <c r="L8" s="6">
        <v>202</v>
      </c>
      <c r="M8" s="3" t="s">
        <v>57</v>
      </c>
      <c r="N8" s="25">
        <v>8888</v>
      </c>
      <c r="O8" s="25">
        <v>8888</v>
      </c>
      <c r="P8" s="4">
        <v>71</v>
      </c>
      <c r="Q8" s="7">
        <v>710203</v>
      </c>
      <c r="R8" s="8" t="s">
        <v>120</v>
      </c>
      <c r="S8" s="16">
        <v>2025.9500000000003</v>
      </c>
      <c r="T8" s="16">
        <v>0</v>
      </c>
      <c r="U8" s="16">
        <v>0</v>
      </c>
      <c r="V8" s="16">
        <f>+SUM(X8:AH8)</f>
        <v>0</v>
      </c>
      <c r="W8" s="16">
        <f t="shared" ref="W8:W14" si="1">S8-V8</f>
        <v>2025.9500000000003</v>
      </c>
      <c r="X8" s="16">
        <v>0</v>
      </c>
      <c r="Y8" s="16">
        <v>0</v>
      </c>
      <c r="Z8" s="16">
        <v>0</v>
      </c>
      <c r="AA8" s="16">
        <v>0</v>
      </c>
      <c r="AB8" s="16">
        <v>0</v>
      </c>
      <c r="AC8" s="16">
        <v>0</v>
      </c>
      <c r="AD8" s="16">
        <v>0</v>
      </c>
      <c r="AE8" s="16">
        <v>0</v>
      </c>
      <c r="AF8" s="16">
        <v>0</v>
      </c>
      <c r="AG8" s="16">
        <v>0</v>
      </c>
      <c r="AH8" s="16">
        <v>0</v>
      </c>
      <c r="AI8" s="16">
        <v>2025.9500000000003</v>
      </c>
      <c r="AJ8" s="17">
        <f>+SUM(X8:AI8)</f>
        <v>2025.9500000000003</v>
      </c>
      <c r="AK8" s="112">
        <v>2025.9500000000003</v>
      </c>
      <c r="AL8" s="112">
        <f>+AK8-AJ8</f>
        <v>0</v>
      </c>
    </row>
    <row r="9" spans="1:38" ht="84" x14ac:dyDescent="0.2">
      <c r="A9" s="138"/>
      <c r="B9" s="138"/>
      <c r="C9" s="3" t="s">
        <v>10</v>
      </c>
      <c r="D9" s="3" t="s">
        <v>11</v>
      </c>
      <c r="E9" s="3" t="s">
        <v>12</v>
      </c>
      <c r="F9" s="6" t="s">
        <v>72</v>
      </c>
      <c r="G9" s="4">
        <v>56</v>
      </c>
      <c r="H9" s="3" t="s">
        <v>54</v>
      </c>
      <c r="I9" s="5" t="s">
        <v>55</v>
      </c>
      <c r="J9" s="3" t="s">
        <v>56</v>
      </c>
      <c r="K9" s="5" t="s">
        <v>55</v>
      </c>
      <c r="L9" s="6">
        <v>202</v>
      </c>
      <c r="M9" s="3" t="s">
        <v>57</v>
      </c>
      <c r="N9" s="25">
        <v>8888</v>
      </c>
      <c r="O9" s="25">
        <v>8888</v>
      </c>
      <c r="P9" s="4">
        <v>71</v>
      </c>
      <c r="Q9" s="7">
        <v>710204</v>
      </c>
      <c r="R9" s="8" t="s">
        <v>121</v>
      </c>
      <c r="S9" s="16">
        <v>880</v>
      </c>
      <c r="T9" s="16">
        <v>0</v>
      </c>
      <c r="U9" s="16">
        <v>502.5</v>
      </c>
      <c r="V9" s="16">
        <f t="shared" ref="V9:V50" si="2">+SUM(X9:AH9)</f>
        <v>502.5</v>
      </c>
      <c r="W9" s="16">
        <f>S9-V9</f>
        <v>377.5</v>
      </c>
      <c r="X9" s="16">
        <v>0</v>
      </c>
      <c r="Y9" s="16">
        <v>0</v>
      </c>
      <c r="Z9" s="16">
        <v>0</v>
      </c>
      <c r="AA9" s="16">
        <v>0</v>
      </c>
      <c r="AB9" s="16">
        <v>0</v>
      </c>
      <c r="AC9" s="16">
        <v>0</v>
      </c>
      <c r="AD9" s="16">
        <v>0</v>
      </c>
      <c r="AE9" s="16">
        <f>251.25*2</f>
        <v>502.5</v>
      </c>
      <c r="AF9" s="16">
        <v>0</v>
      </c>
      <c r="AG9" s="16">
        <v>0</v>
      </c>
      <c r="AH9" s="16">
        <v>0</v>
      </c>
      <c r="AI9" s="16">
        <v>377.5</v>
      </c>
      <c r="AJ9" s="17">
        <f t="shared" ref="AJ9:AJ53" si="3">+SUM(X9:AI9)</f>
        <v>880</v>
      </c>
      <c r="AK9" s="112">
        <v>880</v>
      </c>
      <c r="AL9" s="112">
        <f t="shared" ref="AL9:AL52" si="4">+AK9-AJ9</f>
        <v>0</v>
      </c>
    </row>
    <row r="10" spans="1:38" ht="84" x14ac:dyDescent="0.2">
      <c r="A10" s="138"/>
      <c r="B10" s="138"/>
      <c r="C10" s="3" t="s">
        <v>10</v>
      </c>
      <c r="D10" s="3" t="s">
        <v>11</v>
      </c>
      <c r="E10" s="3" t="s">
        <v>12</v>
      </c>
      <c r="F10" s="6" t="s">
        <v>72</v>
      </c>
      <c r="G10" s="4">
        <v>56</v>
      </c>
      <c r="H10" s="3" t="s">
        <v>54</v>
      </c>
      <c r="I10" s="5" t="s">
        <v>55</v>
      </c>
      <c r="J10" s="3" t="s">
        <v>56</v>
      </c>
      <c r="K10" s="5" t="s">
        <v>55</v>
      </c>
      <c r="L10" s="6">
        <v>202</v>
      </c>
      <c r="M10" s="3" t="s">
        <v>57</v>
      </c>
      <c r="N10" s="25">
        <v>8888</v>
      </c>
      <c r="O10" s="25">
        <v>8888</v>
      </c>
      <c r="P10" s="4">
        <v>71</v>
      </c>
      <c r="Q10" s="7">
        <v>710510</v>
      </c>
      <c r="R10" s="34" t="s">
        <v>122</v>
      </c>
      <c r="S10" s="16">
        <v>24311.46</v>
      </c>
      <c r="T10" s="16">
        <v>0</v>
      </c>
      <c r="U10" s="16">
        <v>22137.53</v>
      </c>
      <c r="V10" s="16">
        <f t="shared" si="2"/>
        <v>22137.53</v>
      </c>
      <c r="W10" s="16">
        <f t="shared" si="1"/>
        <v>2173.9300000000003</v>
      </c>
      <c r="X10" s="16">
        <v>0</v>
      </c>
      <c r="Y10" s="16">
        <v>1417.53</v>
      </c>
      <c r="Z10" s="16">
        <f>2072*2</f>
        <v>4144</v>
      </c>
      <c r="AA10" s="16">
        <v>2072</v>
      </c>
      <c r="AB10" s="16">
        <v>2072</v>
      </c>
      <c r="AC10" s="16">
        <v>2072</v>
      </c>
      <c r="AD10" s="16">
        <v>2072</v>
      </c>
      <c r="AE10" s="16">
        <v>2072</v>
      </c>
      <c r="AF10" s="16">
        <v>2072</v>
      </c>
      <c r="AG10" s="16">
        <v>2072</v>
      </c>
      <c r="AH10" s="16">
        <v>2072</v>
      </c>
      <c r="AI10" s="16">
        <f>2072+101.93</f>
        <v>2173.9299999999998</v>
      </c>
      <c r="AJ10" s="17">
        <f t="shared" si="3"/>
        <v>24311.46</v>
      </c>
      <c r="AK10" s="112">
        <v>24311.46</v>
      </c>
      <c r="AL10" s="112">
        <f t="shared" si="4"/>
        <v>0</v>
      </c>
    </row>
    <row r="11" spans="1:38" ht="84" x14ac:dyDescent="0.2">
      <c r="A11" s="138"/>
      <c r="B11" s="138"/>
      <c r="C11" s="3" t="s">
        <v>10</v>
      </c>
      <c r="D11" s="3" t="s">
        <v>11</v>
      </c>
      <c r="E11" s="3" t="s">
        <v>12</v>
      </c>
      <c r="F11" s="6" t="s">
        <v>72</v>
      </c>
      <c r="G11" s="4">
        <v>56</v>
      </c>
      <c r="H11" s="3" t="s">
        <v>54</v>
      </c>
      <c r="I11" s="5" t="s">
        <v>55</v>
      </c>
      <c r="J11" s="3" t="s">
        <v>56</v>
      </c>
      <c r="K11" s="5" t="s">
        <v>55</v>
      </c>
      <c r="L11" s="6">
        <v>202</v>
      </c>
      <c r="M11" s="3" t="s">
        <v>57</v>
      </c>
      <c r="N11" s="25">
        <v>8888</v>
      </c>
      <c r="O11" s="25">
        <v>8888</v>
      </c>
      <c r="P11" s="4">
        <v>71</v>
      </c>
      <c r="Q11" s="7">
        <v>710601</v>
      </c>
      <c r="R11" s="8" t="s">
        <v>123</v>
      </c>
      <c r="S11" s="16">
        <v>2346.08</v>
      </c>
      <c r="T11" s="16">
        <v>0</v>
      </c>
      <c r="U11" s="16">
        <v>2136.3000000000002</v>
      </c>
      <c r="V11" s="16">
        <f t="shared" si="2"/>
        <v>2136.3000000000002</v>
      </c>
      <c r="W11" s="16">
        <f t="shared" si="1"/>
        <v>209.77999999999975</v>
      </c>
      <c r="X11" s="16">
        <v>0</v>
      </c>
      <c r="Y11" s="16">
        <v>136.80000000000001</v>
      </c>
      <c r="Z11" s="16">
        <f>199.95*2</f>
        <v>399.9</v>
      </c>
      <c r="AA11" s="16">
        <v>199.95</v>
      </c>
      <c r="AB11" s="16">
        <v>199.95</v>
      </c>
      <c r="AC11" s="16">
        <v>199.95</v>
      </c>
      <c r="AD11" s="16">
        <v>199.95</v>
      </c>
      <c r="AE11" s="16">
        <v>199.95</v>
      </c>
      <c r="AF11" s="16">
        <v>199.95</v>
      </c>
      <c r="AG11" s="16">
        <v>199.95</v>
      </c>
      <c r="AH11" s="16">
        <v>199.95</v>
      </c>
      <c r="AI11" s="16">
        <f>199.94+9.95-0.11</f>
        <v>209.77999999999997</v>
      </c>
      <c r="AJ11" s="17">
        <f t="shared" si="3"/>
        <v>2346.08</v>
      </c>
      <c r="AK11" s="112">
        <v>2346.08</v>
      </c>
      <c r="AL11" s="112">
        <f t="shared" si="4"/>
        <v>0</v>
      </c>
    </row>
    <row r="12" spans="1:38" ht="84" x14ac:dyDescent="0.2">
      <c r="A12" s="138"/>
      <c r="B12" s="138"/>
      <c r="C12" s="3" t="s">
        <v>10</v>
      </c>
      <c r="D12" s="3" t="s">
        <v>11</v>
      </c>
      <c r="E12" s="3" t="s">
        <v>12</v>
      </c>
      <c r="F12" s="6" t="s">
        <v>72</v>
      </c>
      <c r="G12" s="4">
        <v>56</v>
      </c>
      <c r="H12" s="3" t="s">
        <v>54</v>
      </c>
      <c r="I12" s="5" t="s">
        <v>55</v>
      </c>
      <c r="J12" s="3" t="s">
        <v>56</v>
      </c>
      <c r="K12" s="5" t="s">
        <v>55</v>
      </c>
      <c r="L12" s="6">
        <v>202</v>
      </c>
      <c r="M12" s="3" t="s">
        <v>57</v>
      </c>
      <c r="N12" s="25">
        <v>8888</v>
      </c>
      <c r="O12" s="25">
        <v>8888</v>
      </c>
      <c r="P12" s="4">
        <v>71</v>
      </c>
      <c r="Q12" s="7">
        <v>710602</v>
      </c>
      <c r="R12" s="8" t="s">
        <v>124</v>
      </c>
      <c r="S12" s="16">
        <v>2025.1400000000003</v>
      </c>
      <c r="T12" s="16">
        <v>0</v>
      </c>
      <c r="U12" s="16">
        <v>877.46</v>
      </c>
      <c r="V12" s="16">
        <f t="shared" si="2"/>
        <v>877.46000000000015</v>
      </c>
      <c r="W12" s="16">
        <f>S12-V12</f>
        <v>1147.6800000000003</v>
      </c>
      <c r="X12" s="16">
        <v>0</v>
      </c>
      <c r="Y12" s="16">
        <v>63.32</v>
      </c>
      <c r="Z12" s="16">
        <v>90.46</v>
      </c>
      <c r="AA12" s="16">
        <v>90.46</v>
      </c>
      <c r="AB12" s="16">
        <v>90.46</v>
      </c>
      <c r="AC12" s="16">
        <v>90.46</v>
      </c>
      <c r="AD12" s="16">
        <v>90.46</v>
      </c>
      <c r="AE12" s="16">
        <v>90.46</v>
      </c>
      <c r="AF12" s="16">
        <v>90.46</v>
      </c>
      <c r="AG12" s="16">
        <v>90.46</v>
      </c>
      <c r="AH12" s="16">
        <v>90.46</v>
      </c>
      <c r="AI12" s="16">
        <v>1147.68</v>
      </c>
      <c r="AJ12" s="17">
        <f t="shared" si="3"/>
        <v>2025.1400000000003</v>
      </c>
      <c r="AK12" s="112">
        <v>2025.1400000000003</v>
      </c>
      <c r="AL12" s="112">
        <f t="shared" si="4"/>
        <v>0</v>
      </c>
    </row>
    <row r="13" spans="1:38" ht="84" x14ac:dyDescent="0.2">
      <c r="A13" s="138"/>
      <c r="B13" s="138"/>
      <c r="C13" s="3" t="s">
        <v>10</v>
      </c>
      <c r="D13" s="3" t="s">
        <v>11</v>
      </c>
      <c r="E13" s="3" t="s">
        <v>12</v>
      </c>
      <c r="F13" s="6" t="s">
        <v>72</v>
      </c>
      <c r="G13" s="4">
        <v>56</v>
      </c>
      <c r="H13" s="3" t="s">
        <v>54</v>
      </c>
      <c r="I13" s="5" t="s">
        <v>55</v>
      </c>
      <c r="J13" s="3" t="s">
        <v>56</v>
      </c>
      <c r="K13" s="5" t="s">
        <v>55</v>
      </c>
      <c r="L13" s="6">
        <v>202</v>
      </c>
      <c r="M13" s="3" t="s">
        <v>57</v>
      </c>
      <c r="N13" s="25">
        <v>8888</v>
      </c>
      <c r="O13" s="25">
        <v>8888</v>
      </c>
      <c r="P13" s="4">
        <v>71</v>
      </c>
      <c r="Q13" s="7">
        <v>710707</v>
      </c>
      <c r="R13" s="8" t="s">
        <v>125</v>
      </c>
      <c r="S13" s="16">
        <v>0</v>
      </c>
      <c r="T13" s="16">
        <v>0</v>
      </c>
      <c r="U13" s="16">
        <v>0</v>
      </c>
      <c r="V13" s="16">
        <f t="shared" si="2"/>
        <v>0</v>
      </c>
      <c r="W13" s="16">
        <f t="shared" si="1"/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7">
        <f t="shared" si="3"/>
        <v>0</v>
      </c>
      <c r="AK13" s="112">
        <v>0</v>
      </c>
      <c r="AL13" s="112">
        <f t="shared" si="4"/>
        <v>0</v>
      </c>
    </row>
    <row r="14" spans="1:38" ht="84" x14ac:dyDescent="0.2">
      <c r="A14" s="138"/>
      <c r="B14" s="138"/>
      <c r="C14" s="28" t="s">
        <v>10</v>
      </c>
      <c r="D14" s="28" t="s">
        <v>11</v>
      </c>
      <c r="E14" s="28" t="s">
        <v>13</v>
      </c>
      <c r="F14" s="6" t="s">
        <v>72</v>
      </c>
      <c r="G14" s="4">
        <v>56</v>
      </c>
      <c r="H14" s="3" t="s">
        <v>54</v>
      </c>
      <c r="I14" s="5" t="s">
        <v>55</v>
      </c>
      <c r="J14" s="3" t="s">
        <v>56</v>
      </c>
      <c r="K14" s="5" t="s">
        <v>55</v>
      </c>
      <c r="L14" s="6">
        <v>202</v>
      </c>
      <c r="M14" s="3" t="s">
        <v>57</v>
      </c>
      <c r="N14" s="6">
        <v>8888</v>
      </c>
      <c r="O14" s="6">
        <v>8888</v>
      </c>
      <c r="P14" s="29">
        <v>73</v>
      </c>
      <c r="Q14" s="29">
        <v>730303</v>
      </c>
      <c r="R14" s="28" t="s">
        <v>62</v>
      </c>
      <c r="S14" s="16">
        <v>350.75</v>
      </c>
      <c r="T14" s="16">
        <v>0</v>
      </c>
      <c r="U14" s="16">
        <v>350.75</v>
      </c>
      <c r="V14" s="16">
        <f t="shared" si="2"/>
        <v>350.75</v>
      </c>
      <c r="W14" s="16">
        <f t="shared" si="1"/>
        <v>0</v>
      </c>
      <c r="X14" s="16">
        <v>0</v>
      </c>
      <c r="Y14" s="16">
        <v>0</v>
      </c>
      <c r="Z14" s="16">
        <v>0</v>
      </c>
      <c r="AA14" s="16">
        <v>138.5</v>
      </c>
      <c r="AB14" s="16">
        <v>0</v>
      </c>
      <c r="AC14" s="16">
        <v>0</v>
      </c>
      <c r="AD14" s="16">
        <v>0</v>
      </c>
      <c r="AE14" s="16">
        <v>212.25</v>
      </c>
      <c r="AF14" s="16">
        <v>0</v>
      </c>
      <c r="AG14" s="16">
        <v>0</v>
      </c>
      <c r="AH14" s="16">
        <v>0</v>
      </c>
      <c r="AI14" s="16">
        <v>0</v>
      </c>
      <c r="AJ14" s="27">
        <f>+SUM(X14:AI14)</f>
        <v>350.75</v>
      </c>
      <c r="AK14" s="112">
        <v>350.75</v>
      </c>
      <c r="AL14" s="112">
        <f t="shared" si="4"/>
        <v>0</v>
      </c>
    </row>
    <row r="15" spans="1:38" ht="84" x14ac:dyDescent="0.2">
      <c r="A15" s="138"/>
      <c r="B15" s="138"/>
      <c r="C15" s="28" t="s">
        <v>10</v>
      </c>
      <c r="D15" s="28" t="s">
        <v>11</v>
      </c>
      <c r="E15" s="28" t="s">
        <v>74</v>
      </c>
      <c r="F15" s="6" t="s">
        <v>72</v>
      </c>
      <c r="G15" s="4">
        <v>56</v>
      </c>
      <c r="H15" s="3" t="s">
        <v>54</v>
      </c>
      <c r="I15" s="5" t="s">
        <v>55</v>
      </c>
      <c r="J15" s="3" t="s">
        <v>56</v>
      </c>
      <c r="K15" s="5" t="s">
        <v>55</v>
      </c>
      <c r="L15" s="6">
        <v>202</v>
      </c>
      <c r="M15" s="3" t="s">
        <v>57</v>
      </c>
      <c r="N15" s="6">
        <v>8888</v>
      </c>
      <c r="O15" s="6">
        <v>8888</v>
      </c>
      <c r="P15" s="29">
        <v>73</v>
      </c>
      <c r="Q15" s="29">
        <v>730301</v>
      </c>
      <c r="R15" s="31" t="s">
        <v>59</v>
      </c>
      <c r="S15" s="16">
        <v>23</v>
      </c>
      <c r="T15" s="16">
        <v>0</v>
      </c>
      <c r="U15" s="16">
        <v>23</v>
      </c>
      <c r="V15" s="16">
        <f t="shared" si="2"/>
        <v>23</v>
      </c>
      <c r="W15" s="16">
        <f>S15-V15</f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16</v>
      </c>
      <c r="AC15" s="16">
        <v>0</v>
      </c>
      <c r="AD15" s="16">
        <v>0</v>
      </c>
      <c r="AE15" s="16">
        <v>7</v>
      </c>
      <c r="AF15" s="16">
        <v>0</v>
      </c>
      <c r="AG15" s="16">
        <v>0</v>
      </c>
      <c r="AH15" s="16">
        <v>0</v>
      </c>
      <c r="AI15" s="16">
        <v>0</v>
      </c>
      <c r="AJ15" s="27">
        <f>+SUM(X15:AI15)</f>
        <v>23</v>
      </c>
      <c r="AK15" s="112">
        <v>23</v>
      </c>
      <c r="AL15" s="112">
        <f>+AK15-AJ15</f>
        <v>0</v>
      </c>
    </row>
    <row r="16" spans="1:38" ht="84" x14ac:dyDescent="0.2">
      <c r="A16" s="138"/>
      <c r="B16" s="138"/>
      <c r="C16" s="28" t="s">
        <v>10</v>
      </c>
      <c r="D16" s="28" t="s">
        <v>11</v>
      </c>
      <c r="E16" s="28" t="s">
        <v>15</v>
      </c>
      <c r="F16" s="6" t="s">
        <v>72</v>
      </c>
      <c r="G16" s="4">
        <v>56</v>
      </c>
      <c r="H16" s="3" t="s">
        <v>54</v>
      </c>
      <c r="I16" s="5" t="s">
        <v>55</v>
      </c>
      <c r="J16" s="3" t="s">
        <v>56</v>
      </c>
      <c r="K16" s="5" t="s">
        <v>55</v>
      </c>
      <c r="L16" s="6">
        <v>202</v>
      </c>
      <c r="M16" s="3" t="s">
        <v>57</v>
      </c>
      <c r="N16" s="6">
        <v>8888</v>
      </c>
      <c r="O16" s="6">
        <v>8888</v>
      </c>
      <c r="P16" s="29">
        <v>73</v>
      </c>
      <c r="Q16" s="29">
        <v>730606</v>
      </c>
      <c r="R16" s="28" t="s">
        <v>58</v>
      </c>
      <c r="S16" s="32">
        <v>30168</v>
      </c>
      <c r="T16" s="32">
        <v>0</v>
      </c>
      <c r="U16" s="109">
        <v>30168</v>
      </c>
      <c r="V16" s="16">
        <f t="shared" si="2"/>
        <v>30168</v>
      </c>
      <c r="W16" s="32">
        <f>S16-V16</f>
        <v>0</v>
      </c>
      <c r="X16" s="16">
        <v>0</v>
      </c>
      <c r="Y16" s="16">
        <v>0</v>
      </c>
      <c r="Z16" s="16">
        <v>0</v>
      </c>
      <c r="AA16" s="16">
        <v>1676</v>
      </c>
      <c r="AB16" s="16">
        <v>5028</v>
      </c>
      <c r="AC16" s="16">
        <v>5028</v>
      </c>
      <c r="AD16" s="16">
        <v>5028</v>
      </c>
      <c r="AE16" s="16">
        <v>5028</v>
      </c>
      <c r="AF16" s="16">
        <f>5028</f>
        <v>5028</v>
      </c>
      <c r="AG16" s="16">
        <v>3352</v>
      </c>
      <c r="AH16" s="16">
        <v>0</v>
      </c>
      <c r="AI16" s="16">
        <v>0</v>
      </c>
      <c r="AJ16" s="27">
        <f t="shared" si="3"/>
        <v>30168</v>
      </c>
      <c r="AK16" s="112">
        <v>30168</v>
      </c>
      <c r="AL16" s="112">
        <f t="shared" si="4"/>
        <v>0</v>
      </c>
    </row>
    <row r="17" spans="1:38" ht="84" x14ac:dyDescent="0.2">
      <c r="A17" s="138"/>
      <c r="B17" s="138"/>
      <c r="C17" s="28" t="s">
        <v>10</v>
      </c>
      <c r="D17" s="28" t="s">
        <v>11</v>
      </c>
      <c r="E17" s="28" t="s">
        <v>75</v>
      </c>
      <c r="F17" s="6" t="s">
        <v>72</v>
      </c>
      <c r="G17" s="4">
        <v>56</v>
      </c>
      <c r="H17" s="3" t="s">
        <v>54</v>
      </c>
      <c r="I17" s="5" t="s">
        <v>55</v>
      </c>
      <c r="J17" s="3" t="s">
        <v>56</v>
      </c>
      <c r="K17" s="5" t="s">
        <v>55</v>
      </c>
      <c r="L17" s="6">
        <v>202</v>
      </c>
      <c r="M17" s="3" t="s">
        <v>57</v>
      </c>
      <c r="N17" s="6">
        <v>8888</v>
      </c>
      <c r="O17" s="6">
        <v>8888</v>
      </c>
      <c r="P17" s="29">
        <v>73</v>
      </c>
      <c r="Q17" s="29">
        <v>730606</v>
      </c>
      <c r="R17" s="28" t="s">
        <v>58</v>
      </c>
      <c r="S17" s="32">
        <v>11732</v>
      </c>
      <c r="T17" s="109">
        <v>8380</v>
      </c>
      <c r="U17" s="109">
        <v>3352</v>
      </c>
      <c r="V17" s="16">
        <f t="shared" si="2"/>
        <v>3352</v>
      </c>
      <c r="W17" s="32">
        <f>S17-V17</f>
        <v>8380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1676</v>
      </c>
      <c r="AH17" s="16">
        <v>1676</v>
      </c>
      <c r="AI17" s="16">
        <v>8380</v>
      </c>
      <c r="AJ17" s="27">
        <f>SUM(X17:AI17)</f>
        <v>11732</v>
      </c>
      <c r="AK17" s="112">
        <v>11732</v>
      </c>
      <c r="AL17" s="112">
        <f t="shared" si="4"/>
        <v>0</v>
      </c>
    </row>
    <row r="18" spans="1:38" ht="84" x14ac:dyDescent="0.2">
      <c r="A18" s="138"/>
      <c r="B18" s="138"/>
      <c r="C18" s="28" t="s">
        <v>10</v>
      </c>
      <c r="D18" s="28" t="s">
        <v>11</v>
      </c>
      <c r="E18" s="28" t="s">
        <v>76</v>
      </c>
      <c r="F18" s="6" t="s">
        <v>72</v>
      </c>
      <c r="G18" s="4">
        <v>56</v>
      </c>
      <c r="H18" s="3" t="s">
        <v>54</v>
      </c>
      <c r="I18" s="5" t="s">
        <v>55</v>
      </c>
      <c r="J18" s="3" t="s">
        <v>56</v>
      </c>
      <c r="K18" s="5" t="s">
        <v>55</v>
      </c>
      <c r="L18" s="6">
        <v>202</v>
      </c>
      <c r="M18" s="3" t="s">
        <v>57</v>
      </c>
      <c r="N18" s="6">
        <v>8888</v>
      </c>
      <c r="O18" s="6">
        <v>8888</v>
      </c>
      <c r="P18" s="29">
        <v>73</v>
      </c>
      <c r="Q18" s="29">
        <v>730606</v>
      </c>
      <c r="R18" s="28" t="s">
        <v>58</v>
      </c>
      <c r="S18" s="32">
        <v>7272</v>
      </c>
      <c r="T18" s="109">
        <v>2424</v>
      </c>
      <c r="U18" s="109">
        <v>4848</v>
      </c>
      <c r="V18" s="16">
        <f t="shared" si="2"/>
        <v>4848</v>
      </c>
      <c r="W18" s="32">
        <f>S18-V18</f>
        <v>2424</v>
      </c>
      <c r="X18" s="16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f t="shared" ref="AG18:AH18" si="5">1212*2</f>
        <v>2424</v>
      </c>
      <c r="AH18" s="16">
        <f t="shared" si="5"/>
        <v>2424</v>
      </c>
      <c r="AI18" s="16">
        <f>1212*2</f>
        <v>2424</v>
      </c>
      <c r="AJ18" s="27">
        <f>SUM(X18:AI18)</f>
        <v>7272</v>
      </c>
      <c r="AK18" s="112">
        <v>7272</v>
      </c>
      <c r="AL18" s="112">
        <f t="shared" si="4"/>
        <v>0</v>
      </c>
    </row>
    <row r="19" spans="1:38" ht="84" x14ac:dyDescent="0.2">
      <c r="A19" s="138"/>
      <c r="B19" s="138"/>
      <c r="C19" s="28" t="s">
        <v>10</v>
      </c>
      <c r="D19" s="28" t="s">
        <v>16</v>
      </c>
      <c r="E19" s="28" t="s">
        <v>17</v>
      </c>
      <c r="F19" s="6" t="s">
        <v>72</v>
      </c>
      <c r="G19" s="29">
        <v>56</v>
      </c>
      <c r="H19" s="28" t="s">
        <v>54</v>
      </c>
      <c r="I19" s="30" t="s">
        <v>55</v>
      </c>
      <c r="J19" s="28" t="s">
        <v>56</v>
      </c>
      <c r="K19" s="30" t="s">
        <v>55</v>
      </c>
      <c r="L19" s="6">
        <v>202</v>
      </c>
      <c r="M19" s="3" t="s">
        <v>57</v>
      </c>
      <c r="N19" s="6">
        <v>8888</v>
      </c>
      <c r="O19" s="6">
        <v>8888</v>
      </c>
      <c r="P19" s="29">
        <v>73</v>
      </c>
      <c r="Q19" s="29">
        <v>730601</v>
      </c>
      <c r="R19" s="28" t="s">
        <v>60</v>
      </c>
      <c r="S19" s="16">
        <v>0</v>
      </c>
      <c r="T19" s="16">
        <v>0</v>
      </c>
      <c r="U19" s="109">
        <v>0</v>
      </c>
      <c r="V19" s="16">
        <f t="shared" si="2"/>
        <v>0</v>
      </c>
      <c r="W19" s="16">
        <f t="shared" ref="W19:W47" si="6">S19-V19</f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27">
        <f t="shared" si="3"/>
        <v>0</v>
      </c>
      <c r="AK19" s="112">
        <v>0</v>
      </c>
      <c r="AL19" s="112">
        <f t="shared" si="4"/>
        <v>0</v>
      </c>
    </row>
    <row r="20" spans="1:38" ht="85.5" customHeight="1" x14ac:dyDescent="0.2">
      <c r="A20" s="138"/>
      <c r="B20" s="138"/>
      <c r="C20" s="28" t="s">
        <v>10</v>
      </c>
      <c r="D20" s="28" t="s">
        <v>16</v>
      </c>
      <c r="E20" s="28" t="s">
        <v>18</v>
      </c>
      <c r="F20" s="6" t="s">
        <v>72</v>
      </c>
      <c r="G20" s="4">
        <v>56</v>
      </c>
      <c r="H20" s="3" t="s">
        <v>54</v>
      </c>
      <c r="I20" s="5" t="s">
        <v>55</v>
      </c>
      <c r="J20" s="3" t="s">
        <v>56</v>
      </c>
      <c r="K20" s="5" t="s">
        <v>55</v>
      </c>
      <c r="L20" s="6">
        <v>202</v>
      </c>
      <c r="M20" s="3" t="s">
        <v>57</v>
      </c>
      <c r="N20" s="6">
        <v>8888</v>
      </c>
      <c r="O20" s="6">
        <v>8888</v>
      </c>
      <c r="P20" s="29">
        <v>73</v>
      </c>
      <c r="Q20" s="29">
        <v>730303</v>
      </c>
      <c r="R20" s="28" t="s">
        <v>62</v>
      </c>
      <c r="S20" s="16">
        <v>0</v>
      </c>
      <c r="T20" s="16">
        <v>0</v>
      </c>
      <c r="U20" s="109">
        <v>0</v>
      </c>
      <c r="V20" s="16">
        <f t="shared" si="2"/>
        <v>0</v>
      </c>
      <c r="W20" s="16">
        <f t="shared" si="6"/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27">
        <f t="shared" si="3"/>
        <v>0</v>
      </c>
      <c r="AK20" s="112">
        <v>0</v>
      </c>
      <c r="AL20" s="112">
        <f t="shared" si="4"/>
        <v>0</v>
      </c>
    </row>
    <row r="21" spans="1:38" ht="84" x14ac:dyDescent="0.2">
      <c r="A21" s="138"/>
      <c r="B21" s="138"/>
      <c r="C21" s="28" t="s">
        <v>10</v>
      </c>
      <c r="D21" s="28" t="s">
        <v>16</v>
      </c>
      <c r="E21" s="28" t="s">
        <v>77</v>
      </c>
      <c r="F21" s="6" t="s">
        <v>72</v>
      </c>
      <c r="G21" s="4">
        <v>56</v>
      </c>
      <c r="H21" s="3" t="s">
        <v>54</v>
      </c>
      <c r="I21" s="5" t="s">
        <v>55</v>
      </c>
      <c r="J21" s="3" t="s">
        <v>56</v>
      </c>
      <c r="K21" s="5" t="s">
        <v>55</v>
      </c>
      <c r="L21" s="6">
        <v>202</v>
      </c>
      <c r="M21" s="3" t="s">
        <v>57</v>
      </c>
      <c r="N21" s="6">
        <v>8888</v>
      </c>
      <c r="O21" s="6">
        <v>8888</v>
      </c>
      <c r="P21" s="29">
        <v>73</v>
      </c>
      <c r="Q21" s="29">
        <v>730301</v>
      </c>
      <c r="R21" s="31" t="s">
        <v>59</v>
      </c>
      <c r="S21" s="16">
        <v>0</v>
      </c>
      <c r="T21" s="16">
        <v>0</v>
      </c>
      <c r="U21" s="109">
        <v>0</v>
      </c>
      <c r="V21" s="16">
        <f t="shared" si="2"/>
        <v>0</v>
      </c>
      <c r="W21" s="16">
        <f>S21-V21</f>
        <v>0</v>
      </c>
      <c r="X21" s="16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27">
        <f t="shared" si="3"/>
        <v>0</v>
      </c>
      <c r="AK21" s="112">
        <v>0</v>
      </c>
      <c r="AL21" s="112">
        <f t="shared" si="4"/>
        <v>0</v>
      </c>
    </row>
    <row r="22" spans="1:38" ht="85.9" customHeight="1" x14ac:dyDescent="0.2">
      <c r="A22" s="138"/>
      <c r="B22" s="138"/>
      <c r="C22" s="28" t="s">
        <v>10</v>
      </c>
      <c r="D22" s="28" t="s">
        <v>16</v>
      </c>
      <c r="E22" s="28" t="s">
        <v>20</v>
      </c>
      <c r="F22" s="6" t="s">
        <v>72</v>
      </c>
      <c r="G22" s="4">
        <v>56</v>
      </c>
      <c r="H22" s="3" t="s">
        <v>54</v>
      </c>
      <c r="I22" s="5" t="s">
        <v>55</v>
      </c>
      <c r="J22" s="3" t="s">
        <v>56</v>
      </c>
      <c r="K22" s="5" t="s">
        <v>55</v>
      </c>
      <c r="L22" s="6">
        <v>202</v>
      </c>
      <c r="M22" s="3" t="s">
        <v>57</v>
      </c>
      <c r="N22" s="6">
        <v>8888</v>
      </c>
      <c r="O22" s="6">
        <v>8888</v>
      </c>
      <c r="P22" s="29">
        <v>73</v>
      </c>
      <c r="Q22" s="29">
        <v>730606</v>
      </c>
      <c r="R22" s="28" t="s">
        <v>58</v>
      </c>
      <c r="S22" s="32">
        <v>0</v>
      </c>
      <c r="T22" s="32">
        <v>0</v>
      </c>
      <c r="U22" s="109">
        <v>0</v>
      </c>
      <c r="V22" s="16">
        <f t="shared" si="2"/>
        <v>0</v>
      </c>
      <c r="W22" s="32">
        <f>S22-V22</f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27">
        <f t="shared" si="3"/>
        <v>0</v>
      </c>
      <c r="AK22" s="112">
        <v>0</v>
      </c>
      <c r="AL22" s="112">
        <f t="shared" si="4"/>
        <v>0</v>
      </c>
    </row>
    <row r="23" spans="1:38" ht="92.25" customHeight="1" x14ac:dyDescent="0.2">
      <c r="A23" s="138"/>
      <c r="B23" s="138"/>
      <c r="C23" s="28" t="s">
        <v>10</v>
      </c>
      <c r="D23" s="28" t="s">
        <v>16</v>
      </c>
      <c r="E23" s="28" t="s">
        <v>21</v>
      </c>
      <c r="F23" s="6" t="s">
        <v>72</v>
      </c>
      <c r="G23" s="4">
        <v>56</v>
      </c>
      <c r="H23" s="3" t="s">
        <v>54</v>
      </c>
      <c r="I23" s="5" t="s">
        <v>55</v>
      </c>
      <c r="J23" s="3" t="s">
        <v>56</v>
      </c>
      <c r="K23" s="5" t="s">
        <v>55</v>
      </c>
      <c r="L23" s="6">
        <v>202</v>
      </c>
      <c r="M23" s="3" t="s">
        <v>57</v>
      </c>
      <c r="N23" s="6">
        <v>8888</v>
      </c>
      <c r="O23" s="6">
        <v>8888</v>
      </c>
      <c r="P23" s="29">
        <v>73</v>
      </c>
      <c r="Q23" s="29">
        <v>730303</v>
      </c>
      <c r="R23" s="28" t="s">
        <v>62</v>
      </c>
      <c r="S23" s="16">
        <v>0</v>
      </c>
      <c r="T23" s="16">
        <v>0</v>
      </c>
      <c r="U23" s="109">
        <v>0</v>
      </c>
      <c r="V23" s="16">
        <f t="shared" si="2"/>
        <v>0</v>
      </c>
      <c r="W23" s="16">
        <f t="shared" si="6"/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27">
        <f t="shared" si="3"/>
        <v>0</v>
      </c>
      <c r="AK23" s="112">
        <v>0</v>
      </c>
      <c r="AL23" s="112">
        <f t="shared" si="4"/>
        <v>0</v>
      </c>
    </row>
    <row r="24" spans="1:38" ht="82.5" customHeight="1" x14ac:dyDescent="0.2">
      <c r="A24" s="138"/>
      <c r="B24" s="138"/>
      <c r="C24" s="28" t="s">
        <v>10</v>
      </c>
      <c r="D24" s="28" t="s">
        <v>22</v>
      </c>
      <c r="E24" s="28" t="s">
        <v>23</v>
      </c>
      <c r="F24" s="6" t="s">
        <v>72</v>
      </c>
      <c r="G24" s="4">
        <v>56</v>
      </c>
      <c r="H24" s="3" t="s">
        <v>54</v>
      </c>
      <c r="I24" s="5" t="s">
        <v>55</v>
      </c>
      <c r="J24" s="3" t="s">
        <v>56</v>
      </c>
      <c r="K24" s="5" t="s">
        <v>55</v>
      </c>
      <c r="L24" s="6">
        <v>202</v>
      </c>
      <c r="M24" s="3" t="s">
        <v>57</v>
      </c>
      <c r="N24" s="6">
        <v>8888</v>
      </c>
      <c r="O24" s="6">
        <v>8888</v>
      </c>
      <c r="P24" s="29">
        <v>73</v>
      </c>
      <c r="Q24" s="29">
        <v>730303</v>
      </c>
      <c r="R24" s="28" t="s">
        <v>62</v>
      </c>
      <c r="S24" s="16">
        <v>0</v>
      </c>
      <c r="T24" s="16">
        <v>0</v>
      </c>
      <c r="U24" s="109">
        <v>0</v>
      </c>
      <c r="V24" s="16">
        <f t="shared" si="2"/>
        <v>0</v>
      </c>
      <c r="W24" s="16">
        <f t="shared" si="6"/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27">
        <f t="shared" si="3"/>
        <v>0</v>
      </c>
      <c r="AK24" s="112">
        <v>0</v>
      </c>
      <c r="AL24" s="112">
        <f t="shared" si="4"/>
        <v>0</v>
      </c>
    </row>
    <row r="25" spans="1:38" ht="84" x14ac:dyDescent="0.2">
      <c r="A25" s="138"/>
      <c r="B25" s="138"/>
      <c r="C25" s="28" t="s">
        <v>10</v>
      </c>
      <c r="D25" s="28" t="s">
        <v>22</v>
      </c>
      <c r="E25" s="28" t="s">
        <v>78</v>
      </c>
      <c r="F25" s="6" t="s">
        <v>72</v>
      </c>
      <c r="G25" s="4">
        <v>56</v>
      </c>
      <c r="H25" s="3" t="s">
        <v>54</v>
      </c>
      <c r="I25" s="5" t="s">
        <v>55</v>
      </c>
      <c r="J25" s="3" t="s">
        <v>56</v>
      </c>
      <c r="K25" s="5" t="s">
        <v>55</v>
      </c>
      <c r="L25" s="6">
        <v>202</v>
      </c>
      <c r="M25" s="3" t="s">
        <v>57</v>
      </c>
      <c r="N25" s="6">
        <v>8888</v>
      </c>
      <c r="O25" s="6">
        <v>8888</v>
      </c>
      <c r="P25" s="29">
        <v>73</v>
      </c>
      <c r="Q25" s="29">
        <v>730301</v>
      </c>
      <c r="R25" s="31" t="s">
        <v>59</v>
      </c>
      <c r="S25" s="16">
        <v>0</v>
      </c>
      <c r="T25" s="16">
        <v>0</v>
      </c>
      <c r="U25" s="109">
        <v>0</v>
      </c>
      <c r="V25" s="16">
        <f t="shared" si="2"/>
        <v>0</v>
      </c>
      <c r="W25" s="16">
        <f>S25-V25</f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27">
        <f t="shared" si="3"/>
        <v>0</v>
      </c>
      <c r="AK25" s="112">
        <v>0</v>
      </c>
      <c r="AL25" s="112">
        <f t="shared" si="4"/>
        <v>0</v>
      </c>
    </row>
    <row r="26" spans="1:38" ht="84" x14ac:dyDescent="0.2">
      <c r="A26" s="138"/>
      <c r="B26" s="138"/>
      <c r="C26" s="3" t="s">
        <v>10</v>
      </c>
      <c r="D26" s="3" t="s">
        <v>22</v>
      </c>
      <c r="E26" s="28" t="s">
        <v>79</v>
      </c>
      <c r="F26" s="6" t="s">
        <v>72</v>
      </c>
      <c r="G26" s="4">
        <v>56</v>
      </c>
      <c r="H26" s="3" t="s">
        <v>54</v>
      </c>
      <c r="I26" s="5" t="s">
        <v>55</v>
      </c>
      <c r="J26" s="3" t="s">
        <v>56</v>
      </c>
      <c r="K26" s="5" t="s">
        <v>55</v>
      </c>
      <c r="L26" s="6">
        <v>202</v>
      </c>
      <c r="M26" s="3" t="s">
        <v>57</v>
      </c>
      <c r="N26" s="6">
        <v>8888</v>
      </c>
      <c r="O26" s="6">
        <v>8888</v>
      </c>
      <c r="P26" s="4" t="s">
        <v>72</v>
      </c>
      <c r="Q26" s="4" t="s">
        <v>72</v>
      </c>
      <c r="R26" s="4" t="s">
        <v>72</v>
      </c>
      <c r="S26" s="16">
        <v>0</v>
      </c>
      <c r="T26" s="16">
        <v>0</v>
      </c>
      <c r="U26" s="109">
        <v>0</v>
      </c>
      <c r="V26" s="16">
        <f t="shared" si="2"/>
        <v>0</v>
      </c>
      <c r="W26" s="16">
        <f t="shared" si="6"/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27">
        <f t="shared" si="3"/>
        <v>0</v>
      </c>
      <c r="AK26" s="112">
        <v>0</v>
      </c>
      <c r="AL26" s="112">
        <f t="shared" si="4"/>
        <v>0</v>
      </c>
    </row>
    <row r="27" spans="1:38" s="33" customFormat="1" ht="102" customHeight="1" x14ac:dyDescent="0.2">
      <c r="A27" s="139"/>
      <c r="B27" s="139"/>
      <c r="C27" s="90" t="s">
        <v>10</v>
      </c>
      <c r="D27" s="90" t="s">
        <v>22</v>
      </c>
      <c r="E27" s="90" t="s">
        <v>25</v>
      </c>
      <c r="F27" s="90" t="s">
        <v>132</v>
      </c>
      <c r="G27" s="4">
        <v>56</v>
      </c>
      <c r="H27" s="3" t="s">
        <v>54</v>
      </c>
      <c r="I27" s="5" t="s">
        <v>55</v>
      </c>
      <c r="J27" s="3" t="s">
        <v>56</v>
      </c>
      <c r="K27" s="5" t="s">
        <v>55</v>
      </c>
      <c r="L27" s="6">
        <v>202</v>
      </c>
      <c r="M27" s="3" t="s">
        <v>57</v>
      </c>
      <c r="N27" s="6">
        <v>8888</v>
      </c>
      <c r="O27" s="6">
        <v>8888</v>
      </c>
      <c r="P27" s="4">
        <v>73</v>
      </c>
      <c r="Q27" s="4">
        <v>730802</v>
      </c>
      <c r="R27" s="3" t="s">
        <v>126</v>
      </c>
      <c r="S27" s="16">
        <v>9453.5</v>
      </c>
      <c r="T27" s="16">
        <v>9453.5</v>
      </c>
      <c r="U27" s="109">
        <v>0</v>
      </c>
      <c r="V27" s="16">
        <f t="shared" si="2"/>
        <v>0</v>
      </c>
      <c r="W27" s="16">
        <f t="shared" si="6"/>
        <v>9453.5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9453.5</v>
      </c>
      <c r="AJ27" s="17">
        <f>+SUM(X27:AI27)</f>
        <v>9453.5</v>
      </c>
      <c r="AK27" s="112">
        <v>9453.5</v>
      </c>
      <c r="AL27" s="112">
        <f t="shared" si="4"/>
        <v>0</v>
      </c>
    </row>
    <row r="28" spans="1:38" s="33" customFormat="1" ht="102" customHeight="1" x14ac:dyDescent="0.2">
      <c r="A28" s="139"/>
      <c r="B28" s="139"/>
      <c r="C28" s="90" t="s">
        <v>10</v>
      </c>
      <c r="D28" s="90" t="s">
        <v>22</v>
      </c>
      <c r="E28" s="90" t="s">
        <v>25</v>
      </c>
      <c r="F28" s="90" t="s">
        <v>132</v>
      </c>
      <c r="G28" s="4">
        <v>56</v>
      </c>
      <c r="H28" s="3" t="s">
        <v>54</v>
      </c>
      <c r="I28" s="5" t="s">
        <v>55</v>
      </c>
      <c r="J28" s="3" t="s">
        <v>56</v>
      </c>
      <c r="K28" s="5" t="s">
        <v>55</v>
      </c>
      <c r="L28" s="6">
        <v>202</v>
      </c>
      <c r="M28" s="3" t="s">
        <v>57</v>
      </c>
      <c r="N28" s="6">
        <v>8888</v>
      </c>
      <c r="O28" s="6">
        <v>8888</v>
      </c>
      <c r="P28" s="4">
        <v>73</v>
      </c>
      <c r="Q28" s="4">
        <v>730204</v>
      </c>
      <c r="R28" s="3" t="s">
        <v>127</v>
      </c>
      <c r="S28" s="16">
        <v>1837.51</v>
      </c>
      <c r="T28" s="16">
        <v>1837.51</v>
      </c>
      <c r="U28" s="109">
        <v>0</v>
      </c>
      <c r="V28" s="16">
        <f t="shared" si="2"/>
        <v>0</v>
      </c>
      <c r="W28" s="16">
        <f t="shared" si="6"/>
        <v>1837.51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1837.51</v>
      </c>
      <c r="AJ28" s="17">
        <f>+SUM(X28:AI28)</f>
        <v>1837.51</v>
      </c>
      <c r="AK28" s="112">
        <v>1837.51</v>
      </c>
      <c r="AL28" s="112">
        <f t="shared" si="4"/>
        <v>0</v>
      </c>
    </row>
    <row r="29" spans="1:38" s="33" customFormat="1" ht="102" customHeight="1" x14ac:dyDescent="0.2">
      <c r="A29" s="139"/>
      <c r="B29" s="139"/>
      <c r="C29" s="90" t="s">
        <v>10</v>
      </c>
      <c r="D29" s="90" t="s">
        <v>22</v>
      </c>
      <c r="E29" s="90" t="s">
        <v>25</v>
      </c>
      <c r="F29" s="102" t="s">
        <v>72</v>
      </c>
      <c r="G29" s="4">
        <v>56</v>
      </c>
      <c r="H29" s="3" t="s">
        <v>54</v>
      </c>
      <c r="I29" s="5" t="s">
        <v>55</v>
      </c>
      <c r="J29" s="3" t="s">
        <v>56</v>
      </c>
      <c r="K29" s="5" t="s">
        <v>55</v>
      </c>
      <c r="L29" s="6">
        <v>202</v>
      </c>
      <c r="M29" s="3" t="s">
        <v>57</v>
      </c>
      <c r="N29" s="6">
        <v>8888</v>
      </c>
      <c r="O29" s="6">
        <v>8888</v>
      </c>
      <c r="P29" s="4">
        <v>73</v>
      </c>
      <c r="Q29" s="4">
        <v>730207</v>
      </c>
      <c r="R29" s="3" t="s">
        <v>136</v>
      </c>
      <c r="S29" s="16">
        <v>0</v>
      </c>
      <c r="T29" s="16">
        <v>0</v>
      </c>
      <c r="U29" s="109">
        <v>0</v>
      </c>
      <c r="V29" s="16">
        <f t="shared" si="2"/>
        <v>0</v>
      </c>
      <c r="W29" s="16">
        <f t="shared" ref="W29" si="7">S29-V29</f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7">
        <f>+SUM(X29:AI29)</f>
        <v>0</v>
      </c>
      <c r="AK29" s="112">
        <v>0</v>
      </c>
      <c r="AL29" s="112">
        <f t="shared" si="4"/>
        <v>0</v>
      </c>
    </row>
    <row r="30" spans="1:38" ht="84" x14ac:dyDescent="0.2">
      <c r="A30" s="138"/>
      <c r="B30" s="138"/>
      <c r="C30" s="28" t="s">
        <v>10</v>
      </c>
      <c r="D30" s="28" t="s">
        <v>22</v>
      </c>
      <c r="E30" s="28" t="s">
        <v>26</v>
      </c>
      <c r="F30" s="6" t="s">
        <v>72</v>
      </c>
      <c r="G30" s="29">
        <v>56</v>
      </c>
      <c r="H30" s="28" t="s">
        <v>54</v>
      </c>
      <c r="I30" s="30" t="s">
        <v>55</v>
      </c>
      <c r="J30" s="28" t="s">
        <v>56</v>
      </c>
      <c r="K30" s="30" t="s">
        <v>55</v>
      </c>
      <c r="L30" s="25">
        <v>202</v>
      </c>
      <c r="M30" s="28" t="s">
        <v>57</v>
      </c>
      <c r="N30" s="25">
        <v>8888</v>
      </c>
      <c r="O30" s="25">
        <v>8888</v>
      </c>
      <c r="P30" s="29">
        <v>73</v>
      </c>
      <c r="Q30" s="29">
        <v>730303</v>
      </c>
      <c r="R30" s="28" t="s">
        <v>62</v>
      </c>
      <c r="S30" s="16">
        <v>0</v>
      </c>
      <c r="T30" s="16">
        <v>0</v>
      </c>
      <c r="U30" s="109">
        <v>0</v>
      </c>
      <c r="V30" s="16">
        <f t="shared" si="2"/>
        <v>0</v>
      </c>
      <c r="W30" s="16">
        <f t="shared" si="6"/>
        <v>0</v>
      </c>
      <c r="X30" s="16">
        <v>0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27">
        <f t="shared" si="3"/>
        <v>0</v>
      </c>
      <c r="AK30" s="112">
        <v>0</v>
      </c>
      <c r="AL30" s="112">
        <f t="shared" si="4"/>
        <v>0</v>
      </c>
    </row>
    <row r="31" spans="1:38" ht="84" x14ac:dyDescent="0.2">
      <c r="A31" s="138"/>
      <c r="B31" s="138"/>
      <c r="C31" s="28" t="s">
        <v>10</v>
      </c>
      <c r="D31" s="28" t="s">
        <v>22</v>
      </c>
      <c r="E31" s="28" t="s">
        <v>27</v>
      </c>
      <c r="F31" s="6" t="s">
        <v>72</v>
      </c>
      <c r="G31" s="29">
        <v>56</v>
      </c>
      <c r="H31" s="28" t="s">
        <v>54</v>
      </c>
      <c r="I31" s="30" t="s">
        <v>55</v>
      </c>
      <c r="J31" s="28" t="s">
        <v>56</v>
      </c>
      <c r="K31" s="30" t="s">
        <v>55</v>
      </c>
      <c r="L31" s="25">
        <v>202</v>
      </c>
      <c r="M31" s="28" t="s">
        <v>57</v>
      </c>
      <c r="N31" s="25">
        <v>8888</v>
      </c>
      <c r="O31" s="25">
        <v>8888</v>
      </c>
      <c r="P31" s="29">
        <v>73</v>
      </c>
      <c r="Q31" s="29">
        <v>730303</v>
      </c>
      <c r="R31" s="28" t="s">
        <v>62</v>
      </c>
      <c r="S31" s="16">
        <v>413.2</v>
      </c>
      <c r="T31" s="16">
        <v>0</v>
      </c>
      <c r="U31" s="109">
        <v>413.2</v>
      </c>
      <c r="V31" s="16">
        <f t="shared" si="2"/>
        <v>413.2</v>
      </c>
      <c r="W31" s="16">
        <f>S31-V31</f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198</v>
      </c>
      <c r="AC31" s="16">
        <v>215.2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0</v>
      </c>
      <c r="AJ31" s="27">
        <f>+SUM(X31:AI31)</f>
        <v>413.2</v>
      </c>
      <c r="AK31" s="112">
        <v>413.2</v>
      </c>
      <c r="AL31" s="112">
        <f t="shared" si="4"/>
        <v>0</v>
      </c>
    </row>
    <row r="32" spans="1:38" ht="84" x14ac:dyDescent="0.2">
      <c r="A32" s="138"/>
      <c r="B32" s="138"/>
      <c r="C32" s="3" t="s">
        <v>10</v>
      </c>
      <c r="D32" s="3" t="s">
        <v>22</v>
      </c>
      <c r="E32" s="28" t="s">
        <v>80</v>
      </c>
      <c r="F32" s="6" t="s">
        <v>72</v>
      </c>
      <c r="G32" s="29">
        <v>56</v>
      </c>
      <c r="H32" s="28" t="s">
        <v>54</v>
      </c>
      <c r="I32" s="30" t="s">
        <v>55</v>
      </c>
      <c r="J32" s="28" t="s">
        <v>56</v>
      </c>
      <c r="K32" s="30" t="s">
        <v>55</v>
      </c>
      <c r="L32" s="25">
        <v>202</v>
      </c>
      <c r="M32" s="28" t="s">
        <v>57</v>
      </c>
      <c r="N32" s="25">
        <v>8888</v>
      </c>
      <c r="O32" s="25">
        <v>8888</v>
      </c>
      <c r="P32" s="4">
        <v>73</v>
      </c>
      <c r="Q32" s="4">
        <v>730606</v>
      </c>
      <c r="R32" s="6" t="s">
        <v>58</v>
      </c>
      <c r="S32" s="32">
        <v>9696</v>
      </c>
      <c r="T32" s="109">
        <v>4848</v>
      </c>
      <c r="U32" s="109">
        <v>4848</v>
      </c>
      <c r="V32" s="16">
        <f t="shared" si="2"/>
        <v>4848</v>
      </c>
      <c r="W32" s="32">
        <f t="shared" ref="W32:W33" si="8">S32-V32</f>
        <v>4848</v>
      </c>
      <c r="X32" s="16"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  <c r="AG32" s="16">
        <f t="shared" ref="AG32:AH32" si="9">1212*2</f>
        <v>2424</v>
      </c>
      <c r="AH32" s="16">
        <f t="shared" si="9"/>
        <v>2424</v>
      </c>
      <c r="AI32" s="16">
        <v>4848</v>
      </c>
      <c r="AJ32" s="27">
        <f t="shared" si="3"/>
        <v>9696</v>
      </c>
      <c r="AK32" s="112">
        <v>9696</v>
      </c>
      <c r="AL32" s="112">
        <f t="shared" si="4"/>
        <v>0</v>
      </c>
    </row>
    <row r="33" spans="1:38" s="33" customFormat="1" ht="84" x14ac:dyDescent="0.2">
      <c r="A33" s="138"/>
      <c r="B33" s="138"/>
      <c r="C33" s="28" t="s">
        <v>10</v>
      </c>
      <c r="D33" s="28" t="s">
        <v>22</v>
      </c>
      <c r="E33" s="28" t="s">
        <v>28</v>
      </c>
      <c r="F33" s="6" t="s">
        <v>72</v>
      </c>
      <c r="G33" s="29">
        <v>56</v>
      </c>
      <c r="H33" s="28" t="s">
        <v>54</v>
      </c>
      <c r="I33" s="30" t="s">
        <v>55</v>
      </c>
      <c r="J33" s="28" t="s">
        <v>56</v>
      </c>
      <c r="K33" s="30" t="s">
        <v>55</v>
      </c>
      <c r="L33" s="25">
        <v>202</v>
      </c>
      <c r="M33" s="28" t="s">
        <v>57</v>
      </c>
      <c r="N33" s="25">
        <v>8888</v>
      </c>
      <c r="O33" s="25">
        <v>8888</v>
      </c>
      <c r="P33" s="29">
        <v>73</v>
      </c>
      <c r="Q33" s="29">
        <v>730606</v>
      </c>
      <c r="R33" s="28" t="s">
        <v>58</v>
      </c>
      <c r="S33" s="32">
        <v>31844</v>
      </c>
      <c r="T33" s="110">
        <v>3352</v>
      </c>
      <c r="U33" s="109">
        <f>26816+1676</f>
        <v>28492</v>
      </c>
      <c r="V33" s="16">
        <f t="shared" si="2"/>
        <v>25140</v>
      </c>
      <c r="W33" s="32">
        <f t="shared" si="8"/>
        <v>6704</v>
      </c>
      <c r="X33" s="16">
        <v>0</v>
      </c>
      <c r="Y33" s="16">
        <v>0</v>
      </c>
      <c r="Z33" s="16">
        <v>0</v>
      </c>
      <c r="AA33" s="16">
        <v>3352</v>
      </c>
      <c r="AB33" s="16">
        <v>3352</v>
      </c>
      <c r="AC33" s="16">
        <f t="shared" ref="AC33:AD33" si="10">1676*4</f>
        <v>6704</v>
      </c>
      <c r="AD33" s="16">
        <f t="shared" si="10"/>
        <v>6704</v>
      </c>
      <c r="AE33" s="16">
        <f>1676*2</f>
        <v>3352</v>
      </c>
      <c r="AF33" s="16">
        <v>0</v>
      </c>
      <c r="AG33" s="16">
        <v>0</v>
      </c>
      <c r="AH33" s="16">
        <v>1676</v>
      </c>
      <c r="AI33" s="16">
        <v>6704</v>
      </c>
      <c r="AJ33" s="27">
        <f t="shared" si="3"/>
        <v>31844</v>
      </c>
      <c r="AK33" s="112">
        <v>31844</v>
      </c>
      <c r="AL33" s="112">
        <f t="shared" si="4"/>
        <v>0</v>
      </c>
    </row>
    <row r="34" spans="1:38" ht="84" x14ac:dyDescent="0.2">
      <c r="A34" s="138"/>
      <c r="B34" s="138"/>
      <c r="C34" s="3" t="s">
        <v>29</v>
      </c>
      <c r="D34" s="3" t="s">
        <v>81</v>
      </c>
      <c r="E34" s="28" t="s">
        <v>31</v>
      </c>
      <c r="F34" s="6" t="s">
        <v>72</v>
      </c>
      <c r="G34" s="29">
        <v>56</v>
      </c>
      <c r="H34" s="28" t="s">
        <v>54</v>
      </c>
      <c r="I34" s="30" t="s">
        <v>55</v>
      </c>
      <c r="J34" s="28" t="s">
        <v>56</v>
      </c>
      <c r="K34" s="30" t="s">
        <v>55</v>
      </c>
      <c r="L34" s="25">
        <v>202</v>
      </c>
      <c r="M34" s="28" t="s">
        <v>57</v>
      </c>
      <c r="N34" s="25">
        <v>8888</v>
      </c>
      <c r="O34" s="25">
        <v>8888</v>
      </c>
      <c r="P34" s="4">
        <v>71</v>
      </c>
      <c r="Q34" s="7">
        <v>710203</v>
      </c>
      <c r="R34" s="8" t="s">
        <v>120</v>
      </c>
      <c r="S34" s="16">
        <v>1638.7600000000002</v>
      </c>
      <c r="T34" s="16">
        <v>0</v>
      </c>
      <c r="U34" s="109">
        <v>0</v>
      </c>
      <c r="V34" s="16">
        <f t="shared" si="2"/>
        <v>0</v>
      </c>
      <c r="W34" s="16">
        <f t="shared" si="6"/>
        <v>1638.7600000000002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16">
        <v>1638.7600000000002</v>
      </c>
      <c r="AJ34" s="27">
        <f t="shared" si="3"/>
        <v>1638.7600000000002</v>
      </c>
      <c r="AK34" s="112">
        <v>1638.7600000000002</v>
      </c>
      <c r="AL34" s="112">
        <f t="shared" si="4"/>
        <v>0</v>
      </c>
    </row>
    <row r="35" spans="1:38" ht="84" x14ac:dyDescent="0.2">
      <c r="A35" s="138"/>
      <c r="B35" s="138"/>
      <c r="C35" s="3" t="s">
        <v>29</v>
      </c>
      <c r="D35" s="3" t="s">
        <v>81</v>
      </c>
      <c r="E35" s="28" t="s">
        <v>31</v>
      </c>
      <c r="F35" s="6" t="s">
        <v>72</v>
      </c>
      <c r="G35" s="29">
        <v>56</v>
      </c>
      <c r="H35" s="28" t="s">
        <v>54</v>
      </c>
      <c r="I35" s="30" t="s">
        <v>55</v>
      </c>
      <c r="J35" s="28" t="s">
        <v>56</v>
      </c>
      <c r="K35" s="30" t="s">
        <v>55</v>
      </c>
      <c r="L35" s="25">
        <v>202</v>
      </c>
      <c r="M35" s="28" t="s">
        <v>57</v>
      </c>
      <c r="N35" s="25">
        <v>8888</v>
      </c>
      <c r="O35" s="25">
        <v>8888</v>
      </c>
      <c r="P35" s="4">
        <v>71</v>
      </c>
      <c r="Q35" s="7">
        <v>710204</v>
      </c>
      <c r="R35" s="8" t="s">
        <v>121</v>
      </c>
      <c r="S35" s="16">
        <v>440</v>
      </c>
      <c r="T35" s="16">
        <v>0</v>
      </c>
      <c r="U35" s="109">
        <v>251.25</v>
      </c>
      <c r="V35" s="16">
        <f t="shared" si="2"/>
        <v>251.25</v>
      </c>
      <c r="W35" s="16">
        <f t="shared" si="6"/>
        <v>188.75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6">
        <v>0</v>
      </c>
      <c r="AE35" s="16">
        <v>251.25</v>
      </c>
      <c r="AF35" s="16">
        <v>0</v>
      </c>
      <c r="AG35" s="16">
        <v>0</v>
      </c>
      <c r="AH35" s="16">
        <v>0</v>
      </c>
      <c r="AI35" s="16">
        <v>188.75</v>
      </c>
      <c r="AJ35" s="27">
        <f t="shared" si="3"/>
        <v>440</v>
      </c>
      <c r="AK35" s="112">
        <v>440</v>
      </c>
      <c r="AL35" s="112">
        <f t="shared" si="4"/>
        <v>0</v>
      </c>
    </row>
    <row r="36" spans="1:38" ht="84" x14ac:dyDescent="0.2">
      <c r="A36" s="138"/>
      <c r="B36" s="138"/>
      <c r="C36" s="3" t="s">
        <v>29</v>
      </c>
      <c r="D36" s="3" t="s">
        <v>81</v>
      </c>
      <c r="E36" s="28" t="s">
        <v>31</v>
      </c>
      <c r="F36" s="6" t="s">
        <v>72</v>
      </c>
      <c r="G36" s="29">
        <v>56</v>
      </c>
      <c r="H36" s="28" t="s">
        <v>54</v>
      </c>
      <c r="I36" s="30" t="s">
        <v>55</v>
      </c>
      <c r="J36" s="28" t="s">
        <v>56</v>
      </c>
      <c r="K36" s="30" t="s">
        <v>55</v>
      </c>
      <c r="L36" s="25">
        <v>202</v>
      </c>
      <c r="M36" s="28" t="s">
        <v>57</v>
      </c>
      <c r="N36" s="25">
        <v>8888</v>
      </c>
      <c r="O36" s="25">
        <v>8888</v>
      </c>
      <c r="P36" s="4">
        <v>71</v>
      </c>
      <c r="Q36" s="7">
        <v>710510</v>
      </c>
      <c r="R36" s="34" t="s">
        <v>122</v>
      </c>
      <c r="S36" s="16">
        <v>19665.079999999998</v>
      </c>
      <c r="T36" s="16">
        <v>0</v>
      </c>
      <c r="U36" s="109">
        <v>17989.07</v>
      </c>
      <c r="V36" s="16">
        <f t="shared" si="2"/>
        <v>17989.07</v>
      </c>
      <c r="W36" s="16">
        <f t="shared" si="6"/>
        <v>1676.0099999999984</v>
      </c>
      <c r="X36" s="16">
        <v>0</v>
      </c>
      <c r="Y36" s="16">
        <v>1229.07</v>
      </c>
      <c r="Z36" s="16">
        <f>1676*2</f>
        <v>3352</v>
      </c>
      <c r="AA36" s="16">
        <v>1676</v>
      </c>
      <c r="AB36" s="16">
        <v>1676</v>
      </c>
      <c r="AC36" s="16">
        <v>1676</v>
      </c>
      <c r="AD36" s="16">
        <v>1676</v>
      </c>
      <c r="AE36" s="16">
        <v>1676</v>
      </c>
      <c r="AF36" s="16">
        <v>1676</v>
      </c>
      <c r="AG36" s="16">
        <v>1676</v>
      </c>
      <c r="AH36" s="16">
        <v>1676</v>
      </c>
      <c r="AI36" s="16">
        <v>1676.01</v>
      </c>
      <c r="AJ36" s="27">
        <f t="shared" si="3"/>
        <v>19665.079999999998</v>
      </c>
      <c r="AK36" s="112">
        <v>19665.079999999998</v>
      </c>
      <c r="AL36" s="112">
        <f t="shared" si="4"/>
        <v>0</v>
      </c>
    </row>
    <row r="37" spans="1:38" ht="84" x14ac:dyDescent="0.2">
      <c r="A37" s="138"/>
      <c r="B37" s="138"/>
      <c r="C37" s="3" t="s">
        <v>29</v>
      </c>
      <c r="D37" s="3" t="s">
        <v>81</v>
      </c>
      <c r="E37" s="28" t="s">
        <v>31</v>
      </c>
      <c r="F37" s="6" t="s">
        <v>72</v>
      </c>
      <c r="G37" s="29">
        <v>56</v>
      </c>
      <c r="H37" s="28" t="s">
        <v>54</v>
      </c>
      <c r="I37" s="30" t="s">
        <v>55</v>
      </c>
      <c r="J37" s="28" t="s">
        <v>56</v>
      </c>
      <c r="K37" s="30" t="s">
        <v>55</v>
      </c>
      <c r="L37" s="25">
        <v>202</v>
      </c>
      <c r="M37" s="28" t="s">
        <v>57</v>
      </c>
      <c r="N37" s="25">
        <v>8888</v>
      </c>
      <c r="O37" s="25">
        <v>8888</v>
      </c>
      <c r="P37" s="4">
        <v>71</v>
      </c>
      <c r="Q37" s="7">
        <v>710601</v>
      </c>
      <c r="R37" s="8" t="s">
        <v>123</v>
      </c>
      <c r="S37" s="16">
        <v>1897.66</v>
      </c>
      <c r="T37" s="16">
        <v>0</v>
      </c>
      <c r="U37" s="109">
        <v>1735.91</v>
      </c>
      <c r="V37" s="16">
        <f t="shared" si="2"/>
        <v>1735.91</v>
      </c>
      <c r="W37" s="16">
        <f t="shared" si="6"/>
        <v>161.75</v>
      </c>
      <c r="X37" s="16">
        <v>0</v>
      </c>
      <c r="Y37" s="16">
        <v>118.61</v>
      </c>
      <c r="Z37" s="16">
        <f>161.73*2</f>
        <v>323.45999999999998</v>
      </c>
      <c r="AA37" s="16">
        <v>161.72999999999999</v>
      </c>
      <c r="AB37" s="16">
        <v>161.72999999999999</v>
      </c>
      <c r="AC37" s="16">
        <v>161.72999999999999</v>
      </c>
      <c r="AD37" s="16">
        <v>161.72999999999999</v>
      </c>
      <c r="AE37" s="16">
        <v>161.72999999999999</v>
      </c>
      <c r="AF37" s="16">
        <v>161.72999999999999</v>
      </c>
      <c r="AG37" s="16">
        <v>161.72999999999999</v>
      </c>
      <c r="AH37" s="16">
        <v>161.72999999999999</v>
      </c>
      <c r="AI37" s="16">
        <v>161.75</v>
      </c>
      <c r="AJ37" s="27">
        <f t="shared" si="3"/>
        <v>1897.66</v>
      </c>
      <c r="AK37" s="112">
        <v>1897.66</v>
      </c>
      <c r="AL37" s="112">
        <f t="shared" si="4"/>
        <v>0</v>
      </c>
    </row>
    <row r="38" spans="1:38" ht="84" x14ac:dyDescent="0.2">
      <c r="A38" s="138"/>
      <c r="B38" s="138"/>
      <c r="C38" s="3" t="s">
        <v>29</v>
      </c>
      <c r="D38" s="3" t="s">
        <v>81</v>
      </c>
      <c r="E38" s="28" t="s">
        <v>31</v>
      </c>
      <c r="F38" s="6" t="s">
        <v>72</v>
      </c>
      <c r="G38" s="29">
        <v>56</v>
      </c>
      <c r="H38" s="28" t="s">
        <v>54</v>
      </c>
      <c r="I38" s="30" t="s">
        <v>55</v>
      </c>
      <c r="J38" s="28" t="s">
        <v>56</v>
      </c>
      <c r="K38" s="30" t="s">
        <v>55</v>
      </c>
      <c r="L38" s="25">
        <v>202</v>
      </c>
      <c r="M38" s="28" t="s">
        <v>57</v>
      </c>
      <c r="N38" s="25">
        <v>8888</v>
      </c>
      <c r="O38" s="25">
        <v>8888</v>
      </c>
      <c r="P38" s="4">
        <v>71</v>
      </c>
      <c r="Q38" s="7">
        <v>710602</v>
      </c>
      <c r="R38" s="8" t="s">
        <v>124</v>
      </c>
      <c r="S38" s="16">
        <v>1638.1000000000004</v>
      </c>
      <c r="T38" s="16">
        <v>0</v>
      </c>
      <c r="U38" s="109">
        <v>0</v>
      </c>
      <c r="V38" s="16">
        <f t="shared" si="2"/>
        <v>0</v>
      </c>
      <c r="W38" s="16">
        <f>S38-V38</f>
        <v>1638.1000000000004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1638.1000000000004</v>
      </c>
      <c r="AJ38" s="27">
        <f t="shared" si="3"/>
        <v>1638.1000000000004</v>
      </c>
      <c r="AK38" s="112">
        <v>1638.1000000000004</v>
      </c>
      <c r="AL38" s="112">
        <f t="shared" si="4"/>
        <v>0</v>
      </c>
    </row>
    <row r="39" spans="1:38" ht="84" x14ac:dyDescent="0.2">
      <c r="A39" s="138"/>
      <c r="B39" s="138"/>
      <c r="C39" s="3" t="s">
        <v>29</v>
      </c>
      <c r="D39" s="3" t="s">
        <v>81</v>
      </c>
      <c r="E39" s="28" t="s">
        <v>31</v>
      </c>
      <c r="F39" s="6" t="s">
        <v>72</v>
      </c>
      <c r="G39" s="29">
        <v>56</v>
      </c>
      <c r="H39" s="28" t="s">
        <v>54</v>
      </c>
      <c r="I39" s="30" t="s">
        <v>55</v>
      </c>
      <c r="J39" s="28" t="s">
        <v>56</v>
      </c>
      <c r="K39" s="30" t="s">
        <v>55</v>
      </c>
      <c r="L39" s="25">
        <v>202</v>
      </c>
      <c r="M39" s="28" t="s">
        <v>57</v>
      </c>
      <c r="N39" s="25">
        <v>8888</v>
      </c>
      <c r="O39" s="25">
        <v>8888</v>
      </c>
      <c r="P39" s="4">
        <v>71</v>
      </c>
      <c r="Q39" s="7">
        <v>710707</v>
      </c>
      <c r="R39" s="8" t="s">
        <v>125</v>
      </c>
      <c r="S39" s="16">
        <v>0</v>
      </c>
      <c r="T39" s="16">
        <v>0</v>
      </c>
      <c r="U39" s="109">
        <v>0</v>
      </c>
      <c r="V39" s="16">
        <f t="shared" si="2"/>
        <v>0</v>
      </c>
      <c r="W39" s="16">
        <f t="shared" si="6"/>
        <v>0</v>
      </c>
      <c r="X39" s="16">
        <v>0</v>
      </c>
      <c r="Y39" s="16">
        <v>0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16">
        <v>0</v>
      </c>
      <c r="AJ39" s="27">
        <f t="shared" si="3"/>
        <v>0</v>
      </c>
      <c r="AK39" s="112">
        <v>0</v>
      </c>
      <c r="AL39" s="112">
        <f t="shared" si="4"/>
        <v>0</v>
      </c>
    </row>
    <row r="40" spans="1:38" s="33" customFormat="1" ht="84" x14ac:dyDescent="0.2">
      <c r="A40" s="138"/>
      <c r="B40" s="138"/>
      <c r="C40" s="28" t="s">
        <v>29</v>
      </c>
      <c r="D40" s="3" t="s">
        <v>81</v>
      </c>
      <c r="E40" s="28" t="s">
        <v>31</v>
      </c>
      <c r="F40" s="6" t="s">
        <v>72</v>
      </c>
      <c r="G40" s="29">
        <v>56</v>
      </c>
      <c r="H40" s="28" t="s">
        <v>54</v>
      </c>
      <c r="I40" s="30" t="s">
        <v>55</v>
      </c>
      <c r="J40" s="28" t="s">
        <v>56</v>
      </c>
      <c r="K40" s="30" t="s">
        <v>55</v>
      </c>
      <c r="L40" s="25">
        <v>202</v>
      </c>
      <c r="M40" s="28" t="s">
        <v>57</v>
      </c>
      <c r="N40" s="25">
        <v>8888</v>
      </c>
      <c r="O40" s="25">
        <v>8888</v>
      </c>
      <c r="P40" s="29">
        <v>73</v>
      </c>
      <c r="Q40" s="29">
        <v>730606</v>
      </c>
      <c r="R40" s="28" t="s">
        <v>58</v>
      </c>
      <c r="S40" s="32">
        <v>10908</v>
      </c>
      <c r="T40" s="32">
        <v>2424</v>
      </c>
      <c r="U40" s="109">
        <v>8484</v>
      </c>
      <c r="V40" s="16">
        <f t="shared" si="2"/>
        <v>8484</v>
      </c>
      <c r="W40" s="32">
        <f>S40-V40</f>
        <v>2424</v>
      </c>
      <c r="X40" s="16">
        <v>0</v>
      </c>
      <c r="Y40" s="16">
        <v>0</v>
      </c>
      <c r="Z40" s="16">
        <v>0</v>
      </c>
      <c r="AA40" s="16">
        <v>0</v>
      </c>
      <c r="AB40" s="16">
        <v>1212</v>
      </c>
      <c r="AC40" s="16">
        <v>1212</v>
      </c>
      <c r="AD40" s="16">
        <v>1212</v>
      </c>
      <c r="AE40" s="16">
        <v>1212</v>
      </c>
      <c r="AF40" s="16">
        <v>1212</v>
      </c>
      <c r="AG40" s="106">
        <v>1212</v>
      </c>
      <c r="AH40" s="16">
        <v>1212</v>
      </c>
      <c r="AI40" s="16">
        <v>2424</v>
      </c>
      <c r="AJ40" s="27">
        <f t="shared" si="3"/>
        <v>10908</v>
      </c>
      <c r="AK40" s="112">
        <v>10908</v>
      </c>
      <c r="AL40" s="112">
        <f t="shared" si="4"/>
        <v>0</v>
      </c>
    </row>
    <row r="41" spans="1:38" ht="84" x14ac:dyDescent="0.2">
      <c r="A41" s="138"/>
      <c r="B41" s="138"/>
      <c r="C41" s="28" t="s">
        <v>29</v>
      </c>
      <c r="D41" s="3" t="s">
        <v>81</v>
      </c>
      <c r="E41" s="28" t="s">
        <v>82</v>
      </c>
      <c r="F41" s="103" t="s">
        <v>87</v>
      </c>
      <c r="G41" s="29">
        <v>56</v>
      </c>
      <c r="H41" s="28" t="s">
        <v>54</v>
      </c>
      <c r="I41" s="30" t="s">
        <v>55</v>
      </c>
      <c r="J41" s="28" t="s">
        <v>56</v>
      </c>
      <c r="K41" s="30" t="s">
        <v>55</v>
      </c>
      <c r="L41" s="25">
        <v>202</v>
      </c>
      <c r="M41" s="28" t="s">
        <v>57</v>
      </c>
      <c r="N41" s="25">
        <v>8888</v>
      </c>
      <c r="O41" s="25">
        <v>8888</v>
      </c>
      <c r="P41" s="29">
        <v>75</v>
      </c>
      <c r="Q41" s="29">
        <v>750107</v>
      </c>
      <c r="R41" s="28" t="s">
        <v>61</v>
      </c>
      <c r="S41" s="16">
        <v>90911.87</v>
      </c>
      <c r="T41" s="16">
        <v>90911.87</v>
      </c>
      <c r="U41" s="109">
        <v>0</v>
      </c>
      <c r="V41" s="16">
        <f t="shared" si="2"/>
        <v>0</v>
      </c>
      <c r="W41" s="16">
        <f t="shared" si="6"/>
        <v>90911.87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6">
        <v>0</v>
      </c>
      <c r="AE41" s="16">
        <v>0</v>
      </c>
      <c r="AF41" s="16">
        <v>0</v>
      </c>
      <c r="AG41" s="16">
        <v>0</v>
      </c>
      <c r="AH41" s="143">
        <v>0</v>
      </c>
      <c r="AI41" s="32">
        <v>90911.87</v>
      </c>
      <c r="AJ41" s="27">
        <f t="shared" si="3"/>
        <v>90911.87</v>
      </c>
      <c r="AK41" s="112">
        <v>90911.87</v>
      </c>
      <c r="AL41" s="112">
        <f t="shared" si="4"/>
        <v>0</v>
      </c>
    </row>
    <row r="42" spans="1:38" ht="84" x14ac:dyDescent="0.2">
      <c r="A42" s="138"/>
      <c r="B42" s="138"/>
      <c r="C42" s="28" t="s">
        <v>29</v>
      </c>
      <c r="D42" s="3" t="s">
        <v>81</v>
      </c>
      <c r="E42" s="28" t="s">
        <v>82</v>
      </c>
      <c r="F42" s="103" t="s">
        <v>88</v>
      </c>
      <c r="G42" s="29">
        <v>56</v>
      </c>
      <c r="H42" s="28" t="s">
        <v>54</v>
      </c>
      <c r="I42" s="30" t="s">
        <v>55</v>
      </c>
      <c r="J42" s="28" t="s">
        <v>56</v>
      </c>
      <c r="K42" s="30" t="s">
        <v>55</v>
      </c>
      <c r="L42" s="25">
        <v>202</v>
      </c>
      <c r="M42" s="28" t="s">
        <v>57</v>
      </c>
      <c r="N42" s="25">
        <v>8888</v>
      </c>
      <c r="O42" s="25">
        <v>8888</v>
      </c>
      <c r="P42" s="29">
        <v>75</v>
      </c>
      <c r="Q42" s="29">
        <v>750107</v>
      </c>
      <c r="R42" s="28" t="s">
        <v>61</v>
      </c>
      <c r="S42" s="16">
        <v>161799.32999999999</v>
      </c>
      <c r="T42" s="16">
        <v>161799.32999999999</v>
      </c>
      <c r="U42" s="109">
        <v>0</v>
      </c>
      <c r="V42" s="16">
        <f t="shared" si="2"/>
        <v>0</v>
      </c>
      <c r="W42" s="16">
        <f t="shared" si="6"/>
        <v>161799.32999999999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143">
        <v>0</v>
      </c>
      <c r="AI42" s="32">
        <v>161799.32999999999</v>
      </c>
      <c r="AJ42" s="27">
        <f>+SUM(X42:AI42)</f>
        <v>161799.32999999999</v>
      </c>
      <c r="AK42" s="112">
        <v>161799.32999999999</v>
      </c>
      <c r="AL42" s="112">
        <f t="shared" si="4"/>
        <v>0</v>
      </c>
    </row>
    <row r="43" spans="1:38" ht="95.45" customHeight="1" x14ac:dyDescent="0.2">
      <c r="A43" s="138"/>
      <c r="B43" s="138"/>
      <c r="C43" s="28" t="s">
        <v>29</v>
      </c>
      <c r="D43" s="3" t="s">
        <v>81</v>
      </c>
      <c r="E43" s="28" t="s">
        <v>82</v>
      </c>
      <c r="F43" s="25" t="s">
        <v>83</v>
      </c>
      <c r="G43" s="29">
        <v>56</v>
      </c>
      <c r="H43" s="28" t="s">
        <v>54</v>
      </c>
      <c r="I43" s="30" t="s">
        <v>55</v>
      </c>
      <c r="J43" s="28" t="s">
        <v>56</v>
      </c>
      <c r="K43" s="30" t="s">
        <v>55</v>
      </c>
      <c r="L43" s="25">
        <v>202</v>
      </c>
      <c r="M43" s="28" t="s">
        <v>57</v>
      </c>
      <c r="N43" s="25">
        <v>8888</v>
      </c>
      <c r="O43" s="25">
        <v>8888</v>
      </c>
      <c r="P43" s="29">
        <v>75</v>
      </c>
      <c r="Q43" s="29">
        <v>750107</v>
      </c>
      <c r="R43" s="28" t="s">
        <v>61</v>
      </c>
      <c r="S43" s="16">
        <v>124692.12</v>
      </c>
      <c r="T43" s="105">
        <v>62476.06</v>
      </c>
      <c r="U43" s="109">
        <v>62216.06</v>
      </c>
      <c r="V43" s="16">
        <f t="shared" si="2"/>
        <v>0</v>
      </c>
      <c r="W43" s="16">
        <f t="shared" si="6"/>
        <v>124692.12</v>
      </c>
      <c r="X43" s="16">
        <v>0</v>
      </c>
      <c r="Y43" s="16">
        <v>0</v>
      </c>
      <c r="Z43" s="16">
        <v>0</v>
      </c>
      <c r="AA43" s="16">
        <v>0</v>
      </c>
      <c r="AB43" s="16">
        <v>0</v>
      </c>
      <c r="AC43" s="16">
        <v>0</v>
      </c>
      <c r="AD43" s="16">
        <v>0</v>
      </c>
      <c r="AE43" s="16">
        <v>0</v>
      </c>
      <c r="AF43" s="16">
        <v>0</v>
      </c>
      <c r="AG43" s="16">
        <v>0</v>
      </c>
      <c r="AH43" s="32">
        <v>0</v>
      </c>
      <c r="AI43" s="32">
        <v>124692.12</v>
      </c>
      <c r="AJ43" s="27">
        <f t="shared" si="3"/>
        <v>124692.12</v>
      </c>
      <c r="AK43" s="112">
        <v>124692.12</v>
      </c>
      <c r="AL43" s="112">
        <f t="shared" si="4"/>
        <v>0</v>
      </c>
    </row>
    <row r="44" spans="1:38" ht="81.599999999999994" customHeight="1" x14ac:dyDescent="0.2">
      <c r="A44" s="138"/>
      <c r="B44" s="138"/>
      <c r="C44" s="28" t="s">
        <v>29</v>
      </c>
      <c r="D44" s="3" t="s">
        <v>81</v>
      </c>
      <c r="E44" s="28" t="s">
        <v>82</v>
      </c>
      <c r="F44" s="25" t="s">
        <v>84</v>
      </c>
      <c r="G44" s="29">
        <v>56</v>
      </c>
      <c r="H44" s="28" t="s">
        <v>54</v>
      </c>
      <c r="I44" s="30" t="s">
        <v>55</v>
      </c>
      <c r="J44" s="28" t="s">
        <v>56</v>
      </c>
      <c r="K44" s="30" t="s">
        <v>55</v>
      </c>
      <c r="L44" s="25">
        <v>202</v>
      </c>
      <c r="M44" s="28" t="s">
        <v>57</v>
      </c>
      <c r="N44" s="25">
        <v>8888</v>
      </c>
      <c r="O44" s="25">
        <v>8888</v>
      </c>
      <c r="P44" s="29">
        <v>75</v>
      </c>
      <c r="Q44" s="29">
        <v>750107</v>
      </c>
      <c r="R44" s="28" t="s">
        <v>61</v>
      </c>
      <c r="S44" s="16">
        <v>73369.42</v>
      </c>
      <c r="T44" s="105">
        <v>36702.129999999997</v>
      </c>
      <c r="U44" s="109">
        <v>36667.29</v>
      </c>
      <c r="V44" s="16">
        <f t="shared" si="2"/>
        <v>0</v>
      </c>
      <c r="W44" s="16">
        <f t="shared" si="6"/>
        <v>73369.42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16">
        <v>0</v>
      </c>
      <c r="AE44" s="16">
        <v>0</v>
      </c>
      <c r="AF44" s="16">
        <v>0</v>
      </c>
      <c r="AG44" s="16">
        <v>0</v>
      </c>
      <c r="AH44" s="32">
        <v>0</v>
      </c>
      <c r="AI44" s="32">
        <v>73369.42</v>
      </c>
      <c r="AJ44" s="27">
        <f>+SUM(X44:AI44)</f>
        <v>73369.42</v>
      </c>
      <c r="AK44" s="112">
        <v>73369.42</v>
      </c>
      <c r="AL44" s="112">
        <f t="shared" si="4"/>
        <v>0</v>
      </c>
    </row>
    <row r="45" spans="1:38" ht="74.45" customHeight="1" x14ac:dyDescent="0.2">
      <c r="A45" s="138"/>
      <c r="B45" s="138"/>
      <c r="C45" s="28" t="s">
        <v>29</v>
      </c>
      <c r="D45" s="3" t="s">
        <v>81</v>
      </c>
      <c r="E45" s="28" t="s">
        <v>82</v>
      </c>
      <c r="F45" s="25" t="s">
        <v>85</v>
      </c>
      <c r="G45" s="29">
        <v>56</v>
      </c>
      <c r="H45" s="28" t="s">
        <v>54</v>
      </c>
      <c r="I45" s="30" t="s">
        <v>55</v>
      </c>
      <c r="J45" s="28" t="s">
        <v>56</v>
      </c>
      <c r="K45" s="30" t="s">
        <v>55</v>
      </c>
      <c r="L45" s="25">
        <v>202</v>
      </c>
      <c r="M45" s="28" t="s">
        <v>57</v>
      </c>
      <c r="N45" s="25">
        <v>8888</v>
      </c>
      <c r="O45" s="25">
        <v>8888</v>
      </c>
      <c r="P45" s="29">
        <v>75</v>
      </c>
      <c r="Q45" s="29">
        <v>750107</v>
      </c>
      <c r="R45" s="28" t="s">
        <v>61</v>
      </c>
      <c r="S45" s="16">
        <v>98732.34</v>
      </c>
      <c r="T45" s="105">
        <v>829.91</v>
      </c>
      <c r="U45" s="109">
        <v>97902.43</v>
      </c>
      <c r="V45" s="16">
        <f t="shared" si="2"/>
        <v>0</v>
      </c>
      <c r="W45" s="16">
        <f t="shared" si="6"/>
        <v>98732.34</v>
      </c>
      <c r="X45" s="16">
        <v>0</v>
      </c>
      <c r="Y45" s="16">
        <v>0</v>
      </c>
      <c r="Z45" s="16">
        <v>0</v>
      </c>
      <c r="AA45" s="16">
        <v>0</v>
      </c>
      <c r="AB45" s="16">
        <v>0</v>
      </c>
      <c r="AC45" s="16">
        <v>0</v>
      </c>
      <c r="AD45" s="16">
        <v>0</v>
      </c>
      <c r="AE45" s="16">
        <v>0</v>
      </c>
      <c r="AF45" s="16">
        <v>0</v>
      </c>
      <c r="AG45" s="16">
        <v>0</v>
      </c>
      <c r="AH45" s="32">
        <v>0</v>
      </c>
      <c r="AI45" s="32">
        <v>98732.34</v>
      </c>
      <c r="AJ45" s="27">
        <f>+SUM(X45:AI45)</f>
        <v>98732.34</v>
      </c>
      <c r="AK45" s="112">
        <v>98732.34</v>
      </c>
      <c r="AL45" s="112">
        <f t="shared" si="4"/>
        <v>0</v>
      </c>
    </row>
    <row r="46" spans="1:38" ht="84" x14ac:dyDescent="0.2">
      <c r="A46" s="138"/>
      <c r="B46" s="138"/>
      <c r="C46" s="28" t="s">
        <v>29</v>
      </c>
      <c r="D46" s="3" t="s">
        <v>81</v>
      </c>
      <c r="E46" s="28" t="s">
        <v>82</v>
      </c>
      <c r="F46" s="25" t="s">
        <v>86</v>
      </c>
      <c r="G46" s="29">
        <v>56</v>
      </c>
      <c r="H46" s="28" t="s">
        <v>54</v>
      </c>
      <c r="I46" s="30" t="s">
        <v>55</v>
      </c>
      <c r="J46" s="28" t="s">
        <v>56</v>
      </c>
      <c r="K46" s="30" t="s">
        <v>55</v>
      </c>
      <c r="L46" s="25">
        <v>202</v>
      </c>
      <c r="M46" s="28" t="s">
        <v>57</v>
      </c>
      <c r="N46" s="25">
        <v>8888</v>
      </c>
      <c r="O46" s="25">
        <v>8888</v>
      </c>
      <c r="P46" s="29">
        <v>75</v>
      </c>
      <c r="Q46" s="29">
        <v>750107</v>
      </c>
      <c r="R46" s="28" t="s">
        <v>61</v>
      </c>
      <c r="S46" s="16">
        <v>175849.45</v>
      </c>
      <c r="T46" s="16">
        <v>175849.45</v>
      </c>
      <c r="U46" s="109">
        <v>0</v>
      </c>
      <c r="V46" s="16">
        <f t="shared" si="2"/>
        <v>0</v>
      </c>
      <c r="W46" s="16">
        <f t="shared" si="6"/>
        <v>175849.45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32">
        <v>0</v>
      </c>
      <c r="AI46" s="32">
        <v>175849.45</v>
      </c>
      <c r="AJ46" s="27">
        <f t="shared" si="3"/>
        <v>175849.45</v>
      </c>
      <c r="AK46" s="112">
        <v>175849.45</v>
      </c>
      <c r="AL46" s="112">
        <f t="shared" si="4"/>
        <v>0</v>
      </c>
    </row>
    <row r="47" spans="1:38" ht="100.5" customHeight="1" x14ac:dyDescent="0.2">
      <c r="A47" s="138"/>
      <c r="B47" s="138"/>
      <c r="C47" s="3" t="s">
        <v>29</v>
      </c>
      <c r="D47" s="3" t="s">
        <v>81</v>
      </c>
      <c r="E47" s="3" t="s">
        <v>82</v>
      </c>
      <c r="F47" s="103" t="s">
        <v>89</v>
      </c>
      <c r="G47" s="4">
        <v>56</v>
      </c>
      <c r="H47" s="3" t="s">
        <v>54</v>
      </c>
      <c r="I47" s="5" t="s">
        <v>55</v>
      </c>
      <c r="J47" s="3" t="s">
        <v>56</v>
      </c>
      <c r="K47" s="5" t="s">
        <v>55</v>
      </c>
      <c r="L47" s="6">
        <v>202</v>
      </c>
      <c r="M47" s="3" t="s">
        <v>57</v>
      </c>
      <c r="N47" s="6">
        <v>8888</v>
      </c>
      <c r="O47" s="6">
        <v>8888</v>
      </c>
      <c r="P47" s="4">
        <v>75</v>
      </c>
      <c r="Q47" s="4">
        <v>750107</v>
      </c>
      <c r="R47" s="3" t="s">
        <v>61</v>
      </c>
      <c r="S47" s="16">
        <v>18221.439999999999</v>
      </c>
      <c r="T47" s="16">
        <v>18221.440000000002</v>
      </c>
      <c r="U47" s="109">
        <v>0</v>
      </c>
      <c r="V47" s="16">
        <f t="shared" si="2"/>
        <v>0</v>
      </c>
      <c r="W47" s="16">
        <f t="shared" si="6"/>
        <v>18221.439999999999</v>
      </c>
      <c r="X47" s="16">
        <v>0</v>
      </c>
      <c r="Y47" s="16">
        <v>0</v>
      </c>
      <c r="Z47" s="16">
        <v>0</v>
      </c>
      <c r="AA47" s="16">
        <v>0</v>
      </c>
      <c r="AB47" s="16">
        <v>0</v>
      </c>
      <c r="AC47" s="16">
        <v>0</v>
      </c>
      <c r="AD47" s="16">
        <v>0</v>
      </c>
      <c r="AE47" s="16">
        <v>0</v>
      </c>
      <c r="AF47" s="16">
        <v>0</v>
      </c>
      <c r="AG47" s="16">
        <v>0</v>
      </c>
      <c r="AH47" s="143">
        <v>0</v>
      </c>
      <c r="AI47" s="16">
        <v>18221.440000000002</v>
      </c>
      <c r="AJ47" s="17">
        <f t="shared" si="3"/>
        <v>18221.440000000002</v>
      </c>
      <c r="AK47" s="112">
        <v>18221.440000000002</v>
      </c>
      <c r="AL47" s="112">
        <f t="shared" si="4"/>
        <v>0</v>
      </c>
    </row>
    <row r="48" spans="1:38" ht="84" x14ac:dyDescent="0.2">
      <c r="A48" s="138"/>
      <c r="B48" s="138"/>
      <c r="C48" s="28" t="s">
        <v>29</v>
      </c>
      <c r="D48" s="3" t="s">
        <v>81</v>
      </c>
      <c r="E48" s="28" t="s">
        <v>33</v>
      </c>
      <c r="F48" s="6" t="s">
        <v>72</v>
      </c>
      <c r="G48" s="29">
        <v>56</v>
      </c>
      <c r="H48" s="28" t="s">
        <v>54</v>
      </c>
      <c r="I48" s="30" t="s">
        <v>55</v>
      </c>
      <c r="J48" s="28" t="s">
        <v>56</v>
      </c>
      <c r="K48" s="30" t="s">
        <v>55</v>
      </c>
      <c r="L48" s="25">
        <v>202</v>
      </c>
      <c r="M48" s="28" t="s">
        <v>57</v>
      </c>
      <c r="N48" s="25">
        <v>8888</v>
      </c>
      <c r="O48" s="25">
        <v>8888</v>
      </c>
      <c r="P48" s="29">
        <v>73</v>
      </c>
      <c r="Q48" s="29">
        <v>730303</v>
      </c>
      <c r="R48" s="28" t="s">
        <v>62</v>
      </c>
      <c r="S48" s="16">
        <v>1260</v>
      </c>
      <c r="T48" s="16">
        <v>0</v>
      </c>
      <c r="U48" s="109">
        <v>640</v>
      </c>
      <c r="V48" s="16">
        <f t="shared" si="2"/>
        <v>640</v>
      </c>
      <c r="W48" s="16">
        <f>S48-V48</f>
        <v>620</v>
      </c>
      <c r="X48" s="16">
        <v>0</v>
      </c>
      <c r="Y48" s="16">
        <v>0</v>
      </c>
      <c r="Z48" s="16">
        <v>320</v>
      </c>
      <c r="AA48" s="16">
        <v>320</v>
      </c>
      <c r="AB48" s="32">
        <v>0</v>
      </c>
      <c r="AC48" s="32">
        <v>0</v>
      </c>
      <c r="AD48" s="32">
        <v>0</v>
      </c>
      <c r="AE48" s="32">
        <v>0</v>
      </c>
      <c r="AF48" s="32">
        <v>0</v>
      </c>
      <c r="AG48" s="32">
        <v>0</v>
      </c>
      <c r="AH48" s="32">
        <v>0</v>
      </c>
      <c r="AI48" s="32">
        <v>620</v>
      </c>
      <c r="AJ48" s="27">
        <f t="shared" si="3"/>
        <v>1260</v>
      </c>
      <c r="AK48" s="112">
        <v>1260</v>
      </c>
      <c r="AL48" s="112">
        <f t="shared" si="4"/>
        <v>0</v>
      </c>
    </row>
    <row r="49" spans="1:38" ht="84" x14ac:dyDescent="0.2">
      <c r="A49" s="138"/>
      <c r="B49" s="138"/>
      <c r="C49" s="28" t="s">
        <v>29</v>
      </c>
      <c r="D49" s="3" t="s">
        <v>81</v>
      </c>
      <c r="E49" s="28" t="s">
        <v>90</v>
      </c>
      <c r="F49" s="6" t="s">
        <v>72</v>
      </c>
      <c r="G49" s="29">
        <v>56</v>
      </c>
      <c r="H49" s="28" t="s">
        <v>54</v>
      </c>
      <c r="I49" s="30" t="s">
        <v>55</v>
      </c>
      <c r="J49" s="28" t="s">
        <v>56</v>
      </c>
      <c r="K49" s="30" t="s">
        <v>55</v>
      </c>
      <c r="L49" s="25">
        <v>202</v>
      </c>
      <c r="M49" s="28" t="s">
        <v>57</v>
      </c>
      <c r="N49" s="25">
        <v>8888</v>
      </c>
      <c r="O49" s="25">
        <v>8888</v>
      </c>
      <c r="P49" s="29">
        <v>73</v>
      </c>
      <c r="Q49" s="29">
        <v>730606</v>
      </c>
      <c r="R49" s="28" t="s">
        <v>58</v>
      </c>
      <c r="S49" s="32">
        <v>14544</v>
      </c>
      <c r="T49" s="107">
        <v>14544</v>
      </c>
      <c r="U49" s="109">
        <v>0</v>
      </c>
      <c r="V49" s="16">
        <f t="shared" si="2"/>
        <v>0</v>
      </c>
      <c r="W49" s="32">
        <f>S49-V49</f>
        <v>14544</v>
      </c>
      <c r="X49" s="16">
        <v>0</v>
      </c>
      <c r="Y49" s="16">
        <v>0</v>
      </c>
      <c r="Z49" s="16">
        <v>0</v>
      </c>
      <c r="AA49" s="16">
        <v>0</v>
      </c>
      <c r="AB49" s="16">
        <v>0</v>
      </c>
      <c r="AC49" s="16">
        <v>0</v>
      </c>
      <c r="AD49" s="16">
        <v>0</v>
      </c>
      <c r="AE49" s="16">
        <v>0</v>
      </c>
      <c r="AF49" s="32">
        <v>0</v>
      </c>
      <c r="AG49" s="32">
        <v>0</v>
      </c>
      <c r="AH49" s="32">
        <v>0</v>
      </c>
      <c r="AI49" s="32">
        <v>14544</v>
      </c>
      <c r="AJ49" s="27">
        <f t="shared" si="3"/>
        <v>14544</v>
      </c>
      <c r="AK49" s="112">
        <v>14544</v>
      </c>
      <c r="AL49" s="112">
        <f t="shared" si="4"/>
        <v>0</v>
      </c>
    </row>
    <row r="50" spans="1:38" ht="84" x14ac:dyDescent="0.2">
      <c r="A50" s="140"/>
      <c r="B50" s="140"/>
      <c r="C50" s="28" t="s">
        <v>29</v>
      </c>
      <c r="D50" s="3" t="s">
        <v>81</v>
      </c>
      <c r="E50" s="28" t="s">
        <v>91</v>
      </c>
      <c r="F50" s="6" t="s">
        <v>72</v>
      </c>
      <c r="G50" s="29">
        <v>56</v>
      </c>
      <c r="H50" s="28" t="s">
        <v>54</v>
      </c>
      <c r="I50" s="30" t="s">
        <v>55</v>
      </c>
      <c r="J50" s="28" t="s">
        <v>56</v>
      </c>
      <c r="K50" s="30" t="s">
        <v>55</v>
      </c>
      <c r="L50" s="25">
        <v>202</v>
      </c>
      <c r="M50" s="28" t="s">
        <v>57</v>
      </c>
      <c r="N50" s="25">
        <v>8888</v>
      </c>
      <c r="O50" s="25">
        <v>8888</v>
      </c>
      <c r="P50" s="29">
        <v>73</v>
      </c>
      <c r="Q50" s="29">
        <v>730301</v>
      </c>
      <c r="R50" s="28" t="s">
        <v>59</v>
      </c>
      <c r="S50" s="16">
        <v>150</v>
      </c>
      <c r="T50" s="16">
        <v>0</v>
      </c>
      <c r="U50" s="16">
        <v>0</v>
      </c>
      <c r="V50" s="16">
        <f t="shared" si="2"/>
        <v>0</v>
      </c>
      <c r="W50" s="16">
        <f>S50-V50</f>
        <v>150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16">
        <v>0</v>
      </c>
      <c r="AE50" s="16">
        <v>0</v>
      </c>
      <c r="AF50" s="16">
        <v>0</v>
      </c>
      <c r="AG50" s="16">
        <v>0</v>
      </c>
      <c r="AH50" s="16">
        <v>0</v>
      </c>
      <c r="AI50" s="16">
        <v>150</v>
      </c>
      <c r="AJ50" s="27">
        <f t="shared" si="3"/>
        <v>150</v>
      </c>
      <c r="AK50" s="112">
        <v>150</v>
      </c>
      <c r="AL50" s="112">
        <f t="shared" si="4"/>
        <v>0</v>
      </c>
    </row>
    <row r="51" spans="1:38" ht="60" x14ac:dyDescent="0.2">
      <c r="A51" s="111"/>
      <c r="B51" s="111"/>
      <c r="C51" s="28" t="s">
        <v>141</v>
      </c>
      <c r="D51" s="3" t="s">
        <v>142</v>
      </c>
      <c r="E51" s="144" t="s">
        <v>143</v>
      </c>
      <c r="F51" s="6" t="s">
        <v>72</v>
      </c>
      <c r="G51" s="30" t="s">
        <v>139</v>
      </c>
      <c r="H51" s="28" t="s">
        <v>144</v>
      </c>
      <c r="I51" s="30" t="s">
        <v>140</v>
      </c>
      <c r="J51" s="28" t="s">
        <v>145</v>
      </c>
      <c r="K51" s="30" t="s">
        <v>55</v>
      </c>
      <c r="L51" s="25">
        <v>301</v>
      </c>
      <c r="M51" s="28" t="s">
        <v>146</v>
      </c>
      <c r="N51" s="25">
        <v>8888</v>
      </c>
      <c r="O51" s="25">
        <v>8888</v>
      </c>
      <c r="P51" s="4">
        <v>71</v>
      </c>
      <c r="Q51" s="29">
        <v>710706</v>
      </c>
      <c r="R51" s="28" t="s">
        <v>147</v>
      </c>
      <c r="S51" s="16">
        <v>106200</v>
      </c>
      <c r="T51" s="16">
        <v>0</v>
      </c>
      <c r="U51" s="145">
        <v>106200</v>
      </c>
      <c r="V51" s="145">
        <v>106200</v>
      </c>
      <c r="W51" s="145">
        <f t="shared" ref="W51" si="11">S51-V51</f>
        <v>0</v>
      </c>
      <c r="X51" s="145">
        <v>0</v>
      </c>
      <c r="Y51" s="145">
        <v>0</v>
      </c>
      <c r="Z51" s="145">
        <v>0</v>
      </c>
      <c r="AA51" s="145">
        <v>0</v>
      </c>
      <c r="AB51" s="145">
        <v>106200</v>
      </c>
      <c r="AC51" s="145">
        <v>0</v>
      </c>
      <c r="AD51" s="145">
        <v>0</v>
      </c>
      <c r="AE51" s="145">
        <v>0</v>
      </c>
      <c r="AF51" s="145">
        <v>0</v>
      </c>
      <c r="AG51" s="145">
        <v>0</v>
      </c>
      <c r="AH51" s="145">
        <v>0</v>
      </c>
      <c r="AI51" s="145">
        <v>0</v>
      </c>
      <c r="AJ51" s="27">
        <f t="shared" si="3"/>
        <v>106200</v>
      </c>
      <c r="AK51" s="112"/>
      <c r="AL51" s="112"/>
    </row>
    <row r="52" spans="1:38" x14ac:dyDescent="0.2">
      <c r="A52" s="10"/>
      <c r="B52" s="10"/>
      <c r="C52" s="141" t="s">
        <v>116</v>
      </c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1"/>
      <c r="Q52" s="13"/>
      <c r="R52" s="11"/>
      <c r="S52" s="76">
        <f>SUM(S8:S51)</f>
        <v>1036296.1599999999</v>
      </c>
      <c r="T52" s="76">
        <f t="shared" ref="T52:AJ52" si="12">SUM(T8:T51)</f>
        <v>594053.19999999995</v>
      </c>
      <c r="U52" s="76">
        <f t="shared" si="12"/>
        <v>430234.75</v>
      </c>
      <c r="V52" s="76">
        <f t="shared" si="12"/>
        <v>230096.97</v>
      </c>
      <c r="W52" s="76">
        <f t="shared" si="12"/>
        <v>806199.19</v>
      </c>
      <c r="X52" s="76">
        <f t="shared" si="12"/>
        <v>0</v>
      </c>
      <c r="Y52" s="76">
        <f t="shared" si="12"/>
        <v>2965.33</v>
      </c>
      <c r="Z52" s="76">
        <f t="shared" si="12"/>
        <v>8629.82</v>
      </c>
      <c r="AA52" s="76">
        <f t="shared" si="12"/>
        <v>9686.64</v>
      </c>
      <c r="AB52" s="76">
        <f t="shared" si="12"/>
        <v>120206.14</v>
      </c>
      <c r="AC52" s="76">
        <f t="shared" si="12"/>
        <v>17359.34</v>
      </c>
      <c r="AD52" s="76">
        <f t="shared" si="12"/>
        <v>17144.14</v>
      </c>
      <c r="AE52" s="76">
        <f t="shared" si="12"/>
        <v>14765.14</v>
      </c>
      <c r="AF52" s="76">
        <f t="shared" si="12"/>
        <v>10440.14</v>
      </c>
      <c r="AG52" s="76">
        <f t="shared" si="12"/>
        <v>15288.14</v>
      </c>
      <c r="AH52" s="76">
        <f t="shared" si="12"/>
        <v>13612.14</v>
      </c>
      <c r="AI52" s="76">
        <f t="shared" si="12"/>
        <v>806199.19</v>
      </c>
      <c r="AJ52" s="76">
        <f t="shared" si="12"/>
        <v>1036296.1599999999</v>
      </c>
      <c r="AK52" s="76">
        <f>SUM(AK8:AK50)</f>
        <v>930096.15999999992</v>
      </c>
      <c r="AL52" s="112">
        <f t="shared" si="4"/>
        <v>-106200</v>
      </c>
    </row>
    <row r="53" spans="1:38" x14ac:dyDescent="0.2">
      <c r="O53" s="1"/>
      <c r="X53" s="77">
        <f>+X52/$AJ$52</f>
        <v>0</v>
      </c>
      <c r="Y53" s="77">
        <f>+Y52/$AJ$52</f>
        <v>2.8614696401075153E-3</v>
      </c>
      <c r="Z53" s="77">
        <f t="shared" ref="Z53:AI53" si="13">+Z52/$AJ$52</f>
        <v>8.3275614955477598E-3</v>
      </c>
      <c r="AA53" s="77">
        <f t="shared" si="13"/>
        <v>9.3473664902898029E-3</v>
      </c>
      <c r="AB53" s="77">
        <f t="shared" si="13"/>
        <v>0.11599593305450442</v>
      </c>
      <c r="AC53" s="77">
        <f t="shared" si="13"/>
        <v>1.6751331009467411E-2</v>
      </c>
      <c r="AD53" s="77">
        <f t="shared" si="13"/>
        <v>1.6543668366000699E-2</v>
      </c>
      <c r="AE53" s="77">
        <f t="shared" si="13"/>
        <v>1.4247992581580155E-2</v>
      </c>
      <c r="AF53" s="77">
        <f t="shared" si="13"/>
        <v>1.0074475234956E-2</v>
      </c>
      <c r="AG53" s="77">
        <f t="shared" si="13"/>
        <v>1.4752674563611238E-2</v>
      </c>
      <c r="AH53" s="77">
        <f t="shared" si="13"/>
        <v>1.3135376280850061E-2</v>
      </c>
      <c r="AI53" s="77">
        <f t="shared" si="13"/>
        <v>0.77796215128308499</v>
      </c>
      <c r="AJ53" s="77">
        <f t="shared" si="3"/>
        <v>1</v>
      </c>
      <c r="AK53" s="72"/>
      <c r="AL53" s="112"/>
    </row>
    <row r="54" spans="1:38" ht="16.5" customHeight="1" x14ac:dyDescent="0.2">
      <c r="T54" s="9"/>
      <c r="U54" s="9"/>
      <c r="V54" s="9">
        <f>S52-W52</f>
        <v>230096.96999999997</v>
      </c>
      <c r="X54" s="78">
        <f>+X53</f>
        <v>0</v>
      </c>
      <c r="Y54" s="78">
        <f>+X53+Y53</f>
        <v>2.8614696401075153E-3</v>
      </c>
      <c r="Z54" s="78">
        <f>+Y54+Z53</f>
        <v>1.1189031135655276E-2</v>
      </c>
      <c r="AA54" s="78">
        <f t="shared" ref="AA54:AI54" si="14">+Z54+AA53</f>
        <v>2.0536397625945078E-2</v>
      </c>
      <c r="AB54" s="78">
        <f t="shared" si="14"/>
        <v>0.13653233068044951</v>
      </c>
      <c r="AC54" s="78">
        <f t="shared" si="14"/>
        <v>0.15328366168991692</v>
      </c>
      <c r="AD54" s="78">
        <f t="shared" si="14"/>
        <v>0.1698273300559176</v>
      </c>
      <c r="AE54" s="78">
        <f>+AD54+AE53</f>
        <v>0.18407532263749776</v>
      </c>
      <c r="AF54" s="78">
        <f t="shared" si="14"/>
        <v>0.19414979787245376</v>
      </c>
      <c r="AG54" s="78">
        <f>+AF54+AG53</f>
        <v>0.208902472436065</v>
      </c>
      <c r="AH54" s="78">
        <f t="shared" si="14"/>
        <v>0.22203784871691506</v>
      </c>
      <c r="AI54" s="78">
        <f t="shared" si="14"/>
        <v>1</v>
      </c>
      <c r="AJ54" s="78"/>
      <c r="AK54" s="72"/>
      <c r="AL54" s="112"/>
    </row>
    <row r="55" spans="1:38" x14ac:dyDescent="0.2">
      <c r="N55" s="1"/>
      <c r="O55" s="1"/>
      <c r="X55" s="1"/>
      <c r="Y55" s="1"/>
      <c r="Z55" s="1"/>
      <c r="AA55" s="1"/>
      <c r="AC55" s="1"/>
      <c r="AD55" s="1"/>
    </row>
    <row r="56" spans="1:38" x14ac:dyDescent="0.2">
      <c r="N56" s="1"/>
      <c r="O56" s="1"/>
      <c r="AB56" s="1"/>
      <c r="AC56" s="1"/>
      <c r="AD56" s="1"/>
      <c r="AE56" s="1"/>
      <c r="AF56" s="1"/>
      <c r="AG56" s="1"/>
      <c r="AH56" s="1"/>
    </row>
    <row r="57" spans="1:38" x14ac:dyDescent="0.2">
      <c r="N57" s="1"/>
      <c r="O57" s="1"/>
      <c r="AB57" s="1"/>
      <c r="AC57" s="1"/>
      <c r="AD57" s="1"/>
      <c r="AE57" s="1"/>
      <c r="AF57" s="1"/>
      <c r="AG57" s="1"/>
      <c r="AH57" s="1"/>
    </row>
    <row r="58" spans="1:38" x14ac:dyDescent="0.2">
      <c r="D58" s="48"/>
      <c r="J58" s="48"/>
      <c r="K58" s="48"/>
      <c r="L58" s="48"/>
      <c r="M58" s="51"/>
      <c r="N58" s="1"/>
      <c r="AB58" s="1"/>
      <c r="AC58" s="1"/>
      <c r="AD58" s="1"/>
      <c r="AE58" s="1"/>
      <c r="AF58" s="1"/>
      <c r="AG58" s="1"/>
      <c r="AH58" s="1"/>
    </row>
    <row r="59" spans="1:38" ht="14.45" customHeight="1" x14ac:dyDescent="0.2">
      <c r="D59" s="14"/>
      <c r="J59" s="12"/>
      <c r="K59" s="2"/>
      <c r="AC59" s="1"/>
      <c r="AD59" s="1"/>
      <c r="AE59" s="1"/>
      <c r="AF59" s="1"/>
      <c r="AG59" s="1"/>
      <c r="AH59" s="1"/>
    </row>
    <row r="60" spans="1:38" x14ac:dyDescent="0.2">
      <c r="D60" s="14"/>
      <c r="J60" s="12"/>
      <c r="K60" s="2"/>
      <c r="AC60" s="1"/>
      <c r="AD60" s="1"/>
      <c r="AE60" s="1"/>
      <c r="AF60" s="1"/>
      <c r="AG60" s="1"/>
      <c r="AH60" s="1"/>
    </row>
    <row r="61" spans="1:38" x14ac:dyDescent="0.2">
      <c r="J61" s="12"/>
      <c r="K61" s="2"/>
      <c r="AC61" s="1"/>
      <c r="AD61" s="1"/>
      <c r="AE61" s="1"/>
      <c r="AF61" s="1"/>
      <c r="AG61" s="1"/>
      <c r="AH61" s="1"/>
    </row>
    <row r="62" spans="1:38" x14ac:dyDescent="0.2">
      <c r="J62" s="12"/>
      <c r="K62" s="2"/>
      <c r="AC62" s="1"/>
      <c r="AD62" s="1"/>
      <c r="AE62" s="1"/>
      <c r="AF62" s="1"/>
      <c r="AG62" s="1"/>
      <c r="AH62" s="1"/>
    </row>
    <row r="63" spans="1:38" x14ac:dyDescent="0.2">
      <c r="J63" s="12"/>
      <c r="K63" s="2"/>
      <c r="AC63" s="1"/>
      <c r="AD63" s="1"/>
      <c r="AE63" s="1"/>
      <c r="AF63" s="1"/>
      <c r="AG63" s="1"/>
      <c r="AH63" s="1"/>
    </row>
    <row r="64" spans="1:38" ht="73.900000000000006" customHeight="1" x14ac:dyDescent="0.2">
      <c r="J64" s="12"/>
      <c r="K64" s="2"/>
      <c r="S64" s="12"/>
      <c r="AC64" s="1"/>
      <c r="AD64" s="1"/>
      <c r="AE64" s="1"/>
      <c r="AF64" s="1"/>
      <c r="AG64" s="1"/>
      <c r="AH64" s="1"/>
    </row>
    <row r="65" spans="4:34" ht="14.45" customHeight="1" x14ac:dyDescent="0.2">
      <c r="K65" s="2"/>
      <c r="AC65" s="1"/>
      <c r="AD65" s="1"/>
      <c r="AE65" s="1"/>
      <c r="AF65" s="1"/>
      <c r="AG65" s="1"/>
      <c r="AH65" s="1"/>
    </row>
    <row r="66" spans="4:34" ht="38.450000000000003" customHeight="1" x14ac:dyDescent="0.2">
      <c r="D66" s="2"/>
      <c r="J66" s="50"/>
      <c r="K66" s="2"/>
      <c r="L66" s="2"/>
      <c r="AC66" s="1"/>
      <c r="AD66" s="1"/>
      <c r="AE66" s="1"/>
      <c r="AF66" s="1"/>
      <c r="AG66" s="1"/>
      <c r="AH66" s="1"/>
    </row>
    <row r="67" spans="4:34" ht="14.45" customHeight="1" x14ac:dyDescent="0.2">
      <c r="D67" s="47"/>
      <c r="E67" s="50"/>
      <c r="F67" s="104"/>
      <c r="G67" s="50"/>
      <c r="H67" s="50"/>
      <c r="I67" s="50"/>
      <c r="J67" s="50"/>
      <c r="K67" s="49"/>
      <c r="L67" s="49"/>
      <c r="AC67" s="1"/>
      <c r="AD67" s="1"/>
      <c r="AE67" s="1"/>
      <c r="AF67" s="1"/>
      <c r="AG67" s="1"/>
      <c r="AH67" s="1"/>
    </row>
    <row r="68" spans="4:34" ht="28.5" customHeight="1" x14ac:dyDescent="0.2">
      <c r="J68" s="2"/>
      <c r="K68" s="2"/>
      <c r="M68" s="14"/>
      <c r="V68" s="14"/>
      <c r="W68" s="14"/>
      <c r="AC68" s="1"/>
      <c r="AD68" s="1"/>
      <c r="AE68" s="1"/>
      <c r="AF68" s="1"/>
      <c r="AG68" s="1"/>
      <c r="AH68" s="1"/>
    </row>
    <row r="69" spans="4:34" x14ac:dyDescent="0.2">
      <c r="M69" s="14"/>
    </row>
  </sheetData>
  <autoFilter ref="A7:AL54"/>
  <mergeCells count="12">
    <mergeCell ref="A8:A50"/>
    <mergeCell ref="B8:B50"/>
    <mergeCell ref="C52:O52"/>
    <mergeCell ref="C2:AJ2"/>
    <mergeCell ref="C3:AJ3"/>
    <mergeCell ref="C4:AJ4"/>
    <mergeCell ref="A6:B6"/>
    <mergeCell ref="G6:K6"/>
    <mergeCell ref="L6:R6"/>
    <mergeCell ref="X6:AJ6"/>
    <mergeCell ref="C6:F6"/>
    <mergeCell ref="S6:W6"/>
  </mergeCells>
  <printOptions horizontalCentered="1"/>
  <pageMargins left="0" right="0" top="0.15748031496062992" bottom="7.874015748031496E-2" header="0.31496062992125984" footer="0.31496062992125984"/>
  <pageSetup paperSize="8" scale="47" fitToHeight="0" orientation="landscape" r:id="rId1"/>
  <rowBreaks count="2" manualBreakCount="2">
    <brk id="27" min="1" max="37" man="1"/>
    <brk id="68" max="35" man="1"/>
  </row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8"/>
  <sheetViews>
    <sheetView workbookViewId="0">
      <selection activeCell="K4" sqref="K4"/>
    </sheetView>
  </sheetViews>
  <sheetFormatPr baseColWidth="10" defaultColWidth="11.42578125" defaultRowHeight="15" x14ac:dyDescent="0.25"/>
  <cols>
    <col min="10" max="10" width="29.5703125" customWidth="1"/>
    <col min="11" max="11" width="15" customWidth="1"/>
  </cols>
  <sheetData>
    <row r="2" spans="2:14" ht="23.25" customHeight="1" x14ac:dyDescent="0.25">
      <c r="B2" s="97" t="s">
        <v>133</v>
      </c>
      <c r="C2" s="97" t="s">
        <v>128</v>
      </c>
      <c r="D2" s="97" t="s">
        <v>1</v>
      </c>
      <c r="E2" s="96" t="s">
        <v>134</v>
      </c>
      <c r="F2" s="96" t="s">
        <v>45</v>
      </c>
      <c r="G2" s="96" t="s">
        <v>46</v>
      </c>
      <c r="H2" s="94" t="s">
        <v>131</v>
      </c>
      <c r="I2" s="94" t="s">
        <v>129</v>
      </c>
      <c r="J2" s="96" t="s">
        <v>49</v>
      </c>
      <c r="K2" s="96" t="s">
        <v>135</v>
      </c>
      <c r="L2" s="96" t="s">
        <v>51</v>
      </c>
      <c r="M2" s="96" t="s">
        <v>52</v>
      </c>
      <c r="N2" s="96" t="s">
        <v>53</v>
      </c>
    </row>
    <row r="3" spans="2:14" ht="72" x14ac:dyDescent="0.25">
      <c r="B3" s="92">
        <v>56</v>
      </c>
      <c r="C3" s="98" t="s">
        <v>55</v>
      </c>
      <c r="D3" s="98" t="s">
        <v>55</v>
      </c>
      <c r="E3" s="91">
        <v>202</v>
      </c>
      <c r="F3" s="91">
        <v>8888</v>
      </c>
      <c r="G3" s="91">
        <v>8888</v>
      </c>
      <c r="H3" s="92">
        <v>73</v>
      </c>
      <c r="I3" s="92">
        <v>730204</v>
      </c>
      <c r="J3" s="93" t="s">
        <v>127</v>
      </c>
      <c r="K3" s="101">
        <v>0</v>
      </c>
      <c r="L3" s="99">
        <v>0</v>
      </c>
      <c r="M3" s="99">
        <v>1837.51</v>
      </c>
      <c r="N3" s="99">
        <f>+K3-L3+M3</f>
        <v>1837.51</v>
      </c>
    </row>
    <row r="4" spans="2:14" x14ac:dyDescent="0.25">
      <c r="B4" s="92">
        <v>56</v>
      </c>
      <c r="C4" s="98" t="s">
        <v>55</v>
      </c>
      <c r="D4" s="98" t="s">
        <v>55</v>
      </c>
      <c r="E4" s="91">
        <v>202</v>
      </c>
      <c r="F4" s="91">
        <v>8888</v>
      </c>
      <c r="G4" s="91">
        <v>8888</v>
      </c>
      <c r="H4" s="92">
        <v>73</v>
      </c>
      <c r="I4" s="92">
        <v>730207</v>
      </c>
      <c r="J4" s="95" t="s">
        <v>130</v>
      </c>
      <c r="K4" s="101">
        <v>8193.9599999999991</v>
      </c>
      <c r="L4" s="99">
        <v>8193.9599999999991</v>
      </c>
      <c r="M4" s="99">
        <v>0</v>
      </c>
      <c r="N4" s="99">
        <f t="shared" ref="N4:N7" si="0">+K4-L4+M4</f>
        <v>0</v>
      </c>
    </row>
    <row r="5" spans="2:14" x14ac:dyDescent="0.25">
      <c r="B5" s="92">
        <v>56</v>
      </c>
      <c r="C5" s="98" t="s">
        <v>55</v>
      </c>
      <c r="D5" s="98" t="s">
        <v>55</v>
      </c>
      <c r="E5" s="91">
        <v>202</v>
      </c>
      <c r="F5" s="91">
        <v>8888</v>
      </c>
      <c r="G5" s="91">
        <v>8888</v>
      </c>
      <c r="H5" s="92">
        <v>73</v>
      </c>
      <c r="I5" s="92">
        <v>730301</v>
      </c>
      <c r="J5" s="95" t="s">
        <v>59</v>
      </c>
      <c r="K5" s="101">
        <v>631</v>
      </c>
      <c r="L5" s="99">
        <v>481</v>
      </c>
      <c r="M5" s="99">
        <v>0</v>
      </c>
      <c r="N5" s="99">
        <f t="shared" si="0"/>
        <v>150</v>
      </c>
    </row>
    <row r="6" spans="2:14" x14ac:dyDescent="0.25">
      <c r="B6" s="92">
        <v>56</v>
      </c>
      <c r="C6" s="98" t="s">
        <v>55</v>
      </c>
      <c r="D6" s="98" t="s">
        <v>55</v>
      </c>
      <c r="E6" s="91">
        <v>202</v>
      </c>
      <c r="F6" s="91">
        <v>8888</v>
      </c>
      <c r="G6" s="91">
        <v>8888</v>
      </c>
      <c r="H6" s="92">
        <v>73</v>
      </c>
      <c r="I6" s="92">
        <v>730303</v>
      </c>
      <c r="J6" s="95" t="s">
        <v>62</v>
      </c>
      <c r="K6" s="101">
        <v>3236.05</v>
      </c>
      <c r="L6" s="99">
        <v>2616.0500000000002</v>
      </c>
      <c r="M6" s="99">
        <v>0</v>
      </c>
      <c r="N6" s="99">
        <f t="shared" si="0"/>
        <v>620</v>
      </c>
    </row>
    <row r="7" spans="2:14" ht="48" x14ac:dyDescent="0.25">
      <c r="B7" s="92">
        <v>56</v>
      </c>
      <c r="C7" s="98" t="s">
        <v>55</v>
      </c>
      <c r="D7" s="98" t="s">
        <v>55</v>
      </c>
      <c r="E7" s="91">
        <v>202</v>
      </c>
      <c r="F7" s="91">
        <v>8888</v>
      </c>
      <c r="G7" s="91">
        <v>8888</v>
      </c>
      <c r="H7" s="92">
        <v>73</v>
      </c>
      <c r="I7" s="92">
        <v>730802</v>
      </c>
      <c r="J7" s="95" t="s">
        <v>126</v>
      </c>
      <c r="K7" s="101">
        <v>0</v>
      </c>
      <c r="L7" s="99">
        <v>0</v>
      </c>
      <c r="M7" s="99">
        <v>9453.5</v>
      </c>
      <c r="N7" s="99">
        <f t="shared" si="0"/>
        <v>9453.5</v>
      </c>
    </row>
    <row r="8" spans="2:14" x14ac:dyDescent="0.25">
      <c r="B8" s="142" t="s">
        <v>63</v>
      </c>
      <c r="C8" s="142"/>
      <c r="D8" s="142"/>
      <c r="E8" s="142"/>
      <c r="F8" s="142"/>
      <c r="G8" s="142"/>
      <c r="H8" s="142"/>
      <c r="I8" s="142"/>
      <c r="J8" s="142"/>
      <c r="K8" s="100">
        <f>SUM(K3:K7)</f>
        <v>12061.009999999998</v>
      </c>
      <c r="L8" s="100">
        <f t="shared" ref="L8:N8" si="1">SUM(L3:L7)</f>
        <v>11291.009999999998</v>
      </c>
      <c r="M8" s="100">
        <f t="shared" si="1"/>
        <v>11291.01</v>
      </c>
      <c r="N8" s="100">
        <f t="shared" si="1"/>
        <v>12061.01</v>
      </c>
    </row>
  </sheetData>
  <autoFilter ref="B2:N8"/>
  <mergeCells count="1">
    <mergeCell ref="B8:J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421A0620E7B042958B1FA9DB2A98A5" ma:contentTypeVersion="13" ma:contentTypeDescription="Crear nuevo documento." ma:contentTypeScope="" ma:versionID="3c7390f2c2f21eb7c32a83bcaa8c7727">
  <xsd:schema xmlns:xsd="http://www.w3.org/2001/XMLSchema" xmlns:xs="http://www.w3.org/2001/XMLSchema" xmlns:p="http://schemas.microsoft.com/office/2006/metadata/properties" xmlns:ns3="634cbdeb-deec-40ce-9310-49c5ba9f9595" xmlns:ns4="72032a58-4130-437c-a096-582848e66aec" targetNamespace="http://schemas.microsoft.com/office/2006/metadata/properties" ma:root="true" ma:fieldsID="378b8b512a25ff797b4f69e2a967c483" ns3:_="" ns4:_="">
    <xsd:import namespace="634cbdeb-deec-40ce-9310-49c5ba9f9595"/>
    <xsd:import namespace="72032a58-4130-437c-a096-582848e66ae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4cbdeb-deec-40ce-9310-49c5ba9f95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032a58-4130-437c-a096-582848e66ae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34cbdeb-deec-40ce-9310-49c5ba9f9595" xsi:nil="true"/>
  </documentManagement>
</p:properties>
</file>

<file path=customXml/itemProps1.xml><?xml version="1.0" encoding="utf-8"?>
<ds:datastoreItem xmlns:ds="http://schemas.openxmlformats.org/officeDocument/2006/customXml" ds:itemID="{260470AC-D51E-484B-AD3A-C05B8DD78E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B208A2-9994-42D6-9618-1F0F319819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4cbdeb-deec-40ce-9310-49c5ba9f9595"/>
    <ds:schemaRef ds:uri="72032a58-4130-437c-a096-582848e66a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6C589B-FAB9-458A-BD59-CE65DE456D0C}">
  <ds:schemaRefs>
    <ds:schemaRef ds:uri="634cbdeb-deec-40ce-9310-49c5ba9f9595"/>
    <ds:schemaRef ds:uri="http://schemas.microsoft.com/office/2006/metadata/properties"/>
    <ds:schemaRef ds:uri="72032a58-4130-437c-a096-582848e66aec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Hoja6</vt:lpstr>
      <vt:lpstr>PROGRAMACIÓN PRESUPUESTARIA</vt:lpstr>
      <vt:lpstr>Hoja3</vt:lpstr>
      <vt:lpstr>Hoja1</vt:lpstr>
      <vt:lpstr>Hoja2</vt:lpstr>
      <vt:lpstr>Hoja4</vt:lpstr>
      <vt:lpstr>PAI 2023 REFORMADO</vt:lpstr>
      <vt:lpstr>Modifi</vt:lpstr>
      <vt:lpstr>Modifi!_Hlk126267807</vt:lpstr>
      <vt:lpstr>'PAI 2023 REFORMADO'!Área_de_impresión</vt:lpstr>
      <vt:lpstr>'PAI 2023 REFORMADO'!Títulos_a_imprimir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Annabelle Miranda Reyna</dc:creator>
  <cp:keywords/>
  <dc:description/>
  <cp:lastModifiedBy>Brenda Estefany Pallo Tobar</cp:lastModifiedBy>
  <cp:revision/>
  <cp:lastPrinted>2023-11-09T14:10:25Z</cp:lastPrinted>
  <dcterms:created xsi:type="dcterms:W3CDTF">2023-01-09T19:01:12Z</dcterms:created>
  <dcterms:modified xsi:type="dcterms:W3CDTF">2023-12-06T16:27:07Z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0x010100C5421A0620E7B042958B1FA9DB2A98A5</vt:lpwstr>
  </property>
</Properties>
</file>